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iverJohansson\Downloads\"/>
    </mc:Choice>
  </mc:AlternateContent>
  <xr:revisionPtr revIDLastSave="0" documentId="13_ncr:1_{9E9AB303-8B09-43E9-8AE5-D6676774C4A4}" xr6:coauthVersionLast="47" xr6:coauthVersionMax="47" xr10:uidLastSave="{00000000-0000-0000-0000-000000000000}"/>
  <bookViews>
    <workbookView xWindow="-108" yWindow="-108" windowWidth="23256" windowHeight="12456" tabRatio="631" xr2:uid="{00000000-000D-0000-FFFF-FFFF00000000}"/>
  </bookViews>
  <sheets>
    <sheet name="Analyse" sheetId="3" r:id="rId1"/>
    <sheet name="Udklip" sheetId="9" r:id="rId2"/>
    <sheet name="Kommunetyper" sheetId="8" r:id="rId3"/>
    <sheet name="Beskatningsgrundlag" sheetId="7" r:id="rId4"/>
    <sheet name="selskabsskat" sheetId="4" r:id="rId5"/>
    <sheet name="dækningsafgift" sheetId="5" r:id="rId6"/>
    <sheet name="Tilskud og udligning" sheetId="6" r:id="rId7"/>
    <sheet name="BUDKC" sheetId="2" r:id="rId8"/>
  </sheets>
  <externalReferences>
    <externalReference r:id="rId9"/>
  </externalReferences>
  <definedNames>
    <definedName name="_xlnm._FilterDatabase" localSheetId="0" hidden="1">Analyse!$A$1:$L$99</definedName>
    <definedName name="aar">'[1]Makro mv.'!$B$10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8" i="6" l="1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2" i="3"/>
  <c r="BC19" i="6"/>
  <c r="BC20" i="6"/>
  <c r="BC21" i="6"/>
  <c r="BC22" i="6"/>
  <c r="H20" i="3" s="1"/>
  <c r="BC23" i="6"/>
  <c r="BC24" i="6"/>
  <c r="BC25" i="6"/>
  <c r="BC26" i="6"/>
  <c r="H28" i="3" s="1"/>
  <c r="BC27" i="6"/>
  <c r="BC28" i="6"/>
  <c r="BC29" i="6"/>
  <c r="BC30" i="6"/>
  <c r="H7" i="3" s="1"/>
  <c r="BC31" i="6"/>
  <c r="BC32" i="6"/>
  <c r="BC33" i="6"/>
  <c r="BC34" i="6"/>
  <c r="BC35" i="6"/>
  <c r="BC36" i="6"/>
  <c r="BC37" i="6"/>
  <c r="BC38" i="6"/>
  <c r="H38" i="3" s="1"/>
  <c r="BC39" i="6"/>
  <c r="BC40" i="6"/>
  <c r="BC41" i="6"/>
  <c r="BC42" i="6"/>
  <c r="H37" i="3" s="1"/>
  <c r="BC43" i="6"/>
  <c r="BC44" i="6"/>
  <c r="BC45" i="6"/>
  <c r="BC46" i="6"/>
  <c r="H16" i="3" s="1"/>
  <c r="BC47" i="6"/>
  <c r="BC48" i="6"/>
  <c r="BC49" i="6"/>
  <c r="BC50" i="6"/>
  <c r="BC51" i="6"/>
  <c r="BC52" i="6"/>
  <c r="BC53" i="6"/>
  <c r="BC54" i="6"/>
  <c r="H85" i="3" s="1"/>
  <c r="BC55" i="6"/>
  <c r="BC56" i="6"/>
  <c r="H55" i="3" s="1"/>
  <c r="BC57" i="6"/>
  <c r="BC58" i="6"/>
  <c r="H61" i="3" s="1"/>
  <c r="BC59" i="6"/>
  <c r="BC60" i="6"/>
  <c r="BC61" i="6"/>
  <c r="BC62" i="6"/>
  <c r="H50" i="3" s="1"/>
  <c r="BC63" i="6"/>
  <c r="BC64" i="6"/>
  <c r="BC65" i="6"/>
  <c r="BC66" i="6"/>
  <c r="BC67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C82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H99" i="3" s="1"/>
  <c r="BC95" i="6"/>
  <c r="BC96" i="6"/>
  <c r="BC97" i="6"/>
  <c r="BC98" i="6"/>
  <c r="BC99" i="6"/>
  <c r="BC100" i="6"/>
  <c r="BC101" i="6"/>
  <c r="BC102" i="6"/>
  <c r="H95" i="3" s="1"/>
  <c r="BC103" i="6"/>
  <c r="BC104" i="6"/>
  <c r="BC105" i="6"/>
  <c r="BC106" i="6"/>
  <c r="BC107" i="6"/>
  <c r="BC108" i="6"/>
  <c r="BC109" i="6"/>
  <c r="BC110" i="6"/>
  <c r="BC111" i="6"/>
  <c r="BC112" i="6"/>
  <c r="BC113" i="6"/>
  <c r="BC114" i="6"/>
  <c r="BC115" i="6"/>
  <c r="H25" i="3"/>
  <c r="H32" i="3"/>
  <c r="H71" i="3"/>
  <c r="H82" i="3"/>
  <c r="H67" i="3"/>
  <c r="H59" i="3"/>
  <c r="H47" i="3"/>
  <c r="H52" i="3"/>
  <c r="H87" i="3"/>
  <c r="H79" i="3"/>
  <c r="H26" i="3"/>
  <c r="H39" i="3"/>
  <c r="H44" i="3"/>
  <c r="H90" i="3"/>
  <c r="H76" i="3"/>
  <c r="H84" i="3"/>
  <c r="H46" i="3"/>
  <c r="H30" i="3"/>
  <c r="H53" i="3"/>
  <c r="H78" i="3"/>
  <c r="H4" i="3"/>
  <c r="H8" i="3"/>
  <c r="H6" i="3"/>
  <c r="H5" i="3"/>
  <c r="H42" i="3"/>
  <c r="H83" i="3"/>
  <c r="H18" i="3"/>
  <c r="H23" i="3"/>
  <c r="H69" i="3"/>
  <c r="H94" i="3"/>
  <c r="H97" i="3"/>
  <c r="H43" i="3"/>
  <c r="H70" i="3"/>
  <c r="H75" i="3"/>
  <c r="AS2" i="6"/>
  <c r="AT2" i="6" s="1"/>
  <c r="AU2" i="6" s="1"/>
  <c r="AV2" i="6" s="1"/>
  <c r="AW2" i="6" s="1"/>
  <c r="AX2" i="6" s="1"/>
  <c r="AY2" i="6" s="1"/>
  <c r="AZ2" i="6" s="1"/>
  <c r="BA2" i="6" s="1"/>
  <c r="BB2" i="6" s="1"/>
  <c r="AR16" i="6"/>
  <c r="AS16" i="6"/>
  <c r="AT16" i="6"/>
  <c r="AU16" i="6"/>
  <c r="AV16" i="6"/>
  <c r="AW16" i="6"/>
  <c r="AX16" i="6"/>
  <c r="AY16" i="6"/>
  <c r="AZ16" i="6"/>
  <c r="B22" i="3"/>
  <c r="H19" i="3"/>
  <c r="H9" i="3"/>
  <c r="H13" i="3"/>
  <c r="H2" i="3"/>
  <c r="H12" i="3"/>
  <c r="H10" i="3"/>
  <c r="H41" i="3"/>
  <c r="H17" i="3"/>
  <c r="H11" i="3"/>
  <c r="H27" i="3"/>
  <c r="H15" i="3"/>
  <c r="H40" i="3"/>
  <c r="H56" i="3"/>
  <c r="H21" i="3"/>
  <c r="H31" i="3"/>
  <c r="H93" i="3"/>
  <c r="H14" i="3"/>
  <c r="H91" i="3"/>
  <c r="H36" i="3"/>
  <c r="H92" i="3"/>
  <c r="H57" i="3"/>
  <c r="H34" i="3"/>
  <c r="H48" i="3"/>
  <c r="H63" i="3"/>
  <c r="H89" i="3"/>
  <c r="H65" i="3"/>
  <c r="H64" i="3"/>
  <c r="H3" i="3"/>
  <c r="H51" i="3"/>
  <c r="H62" i="3"/>
  <c r="H24" i="3"/>
  <c r="H54" i="3"/>
  <c r="H80" i="3"/>
  <c r="H66" i="3"/>
  <c r="H72" i="3"/>
  <c r="H73" i="3"/>
  <c r="H81" i="3"/>
  <c r="H60" i="3"/>
  <c r="H98" i="3"/>
  <c r="H96" i="3"/>
  <c r="H74" i="3"/>
  <c r="H77" i="3"/>
  <c r="H49" i="3"/>
  <c r="H29" i="3"/>
  <c r="H86" i="3"/>
  <c r="H68" i="3"/>
  <c r="H35" i="3"/>
  <c r="H58" i="3"/>
  <c r="H45" i="3"/>
  <c r="H88" i="3"/>
  <c r="H33" i="3"/>
  <c r="C5" i="3"/>
  <c r="C34" i="3"/>
  <c r="C56" i="3"/>
  <c r="D19" i="3"/>
  <c r="D20" i="3"/>
  <c r="D39" i="3"/>
  <c r="D12" i="3"/>
  <c r="D9" i="3"/>
  <c r="D13" i="3"/>
  <c r="D2" i="3"/>
  <c r="D4" i="3"/>
  <c r="D26" i="3"/>
  <c r="D28" i="3"/>
  <c r="D25" i="3"/>
  <c r="D10" i="3"/>
  <c r="D8" i="3"/>
  <c r="D7" i="3"/>
  <c r="D41" i="3"/>
  <c r="D32" i="3"/>
  <c r="D11" i="3"/>
  <c r="D37" i="3"/>
  <c r="D27" i="3"/>
  <c r="D40" i="3"/>
  <c r="D17" i="3"/>
  <c r="D44" i="3"/>
  <c r="D16" i="3"/>
  <c r="D38" i="3"/>
  <c r="D15" i="3"/>
  <c r="D6" i="3"/>
  <c r="D5" i="3"/>
  <c r="D34" i="3"/>
  <c r="D56" i="3"/>
  <c r="D21" i="3"/>
  <c r="D61" i="3"/>
  <c r="D31" i="3"/>
  <c r="D42" i="3"/>
  <c r="D82" i="3"/>
  <c r="D57" i="3"/>
  <c r="D93" i="3"/>
  <c r="D14" i="3"/>
  <c r="D36" i="3"/>
  <c r="D92" i="3"/>
  <c r="D71" i="3"/>
  <c r="D85" i="3"/>
  <c r="D91" i="3"/>
  <c r="D90" i="3"/>
  <c r="D55" i="3"/>
  <c r="D50" i="3"/>
  <c r="D76" i="3"/>
  <c r="D67" i="3"/>
  <c r="D48" i="3"/>
  <c r="D18" i="3"/>
  <c r="D83" i="3"/>
  <c r="D64" i="3"/>
  <c r="D63" i="3"/>
  <c r="D89" i="3"/>
  <c r="D65" i="3"/>
  <c r="D23" i="3"/>
  <c r="D3" i="3"/>
  <c r="D62" i="3"/>
  <c r="D24" i="3"/>
  <c r="D54" i="3"/>
  <c r="D59" i="3"/>
  <c r="D66" i="3"/>
  <c r="D47" i="3"/>
  <c r="D51" i="3"/>
  <c r="D69" i="3"/>
  <c r="D84" i="3"/>
  <c r="D72" i="3"/>
  <c r="D46" i="3"/>
  <c r="D98" i="3"/>
  <c r="D95" i="3"/>
  <c r="D80" i="3"/>
  <c r="D60" i="3"/>
  <c r="D99" i="3"/>
  <c r="D96" i="3"/>
  <c r="D53" i="3"/>
  <c r="D97" i="3"/>
  <c r="D87" i="3"/>
  <c r="D81" i="3"/>
  <c r="D74" i="3"/>
  <c r="D73" i="3"/>
  <c r="D94" i="3"/>
  <c r="D77" i="3"/>
  <c r="D30" i="3"/>
  <c r="D49" i="3"/>
  <c r="D43" i="3"/>
  <c r="D52" i="3"/>
  <c r="D86" i="3"/>
  <c r="D68" i="3"/>
  <c r="D35" i="3"/>
  <c r="D33" i="3"/>
  <c r="D78" i="3"/>
  <c r="D45" i="3"/>
  <c r="D75" i="3"/>
  <c r="D29" i="3"/>
  <c r="D88" i="3"/>
  <c r="D70" i="3"/>
  <c r="D58" i="3"/>
  <c r="D79" i="3"/>
  <c r="D22" i="3"/>
  <c r="C19" i="3"/>
  <c r="C20" i="3"/>
  <c r="C39" i="3"/>
  <c r="C12" i="3"/>
  <c r="C9" i="3"/>
  <c r="C13" i="3"/>
  <c r="C2" i="3"/>
  <c r="C4" i="3"/>
  <c r="C26" i="3"/>
  <c r="C28" i="3"/>
  <c r="C25" i="3"/>
  <c r="C10" i="3"/>
  <c r="C8" i="3"/>
  <c r="C7" i="3"/>
  <c r="C41" i="3"/>
  <c r="C32" i="3"/>
  <c r="C11" i="3"/>
  <c r="C37" i="3"/>
  <c r="C27" i="3"/>
  <c r="C40" i="3"/>
  <c r="C17" i="3"/>
  <c r="C44" i="3"/>
  <c r="C16" i="3"/>
  <c r="C38" i="3"/>
  <c r="C15" i="3"/>
  <c r="C6" i="3"/>
  <c r="C21" i="3"/>
  <c r="C61" i="3"/>
  <c r="C31" i="3"/>
  <c r="C42" i="3"/>
  <c r="C82" i="3"/>
  <c r="C57" i="3"/>
  <c r="C93" i="3"/>
  <c r="C14" i="3"/>
  <c r="C36" i="3"/>
  <c r="C92" i="3"/>
  <c r="C71" i="3"/>
  <c r="C85" i="3"/>
  <c r="C91" i="3"/>
  <c r="C90" i="3"/>
  <c r="C55" i="3"/>
  <c r="C50" i="3"/>
  <c r="C76" i="3"/>
  <c r="C67" i="3"/>
  <c r="C48" i="3"/>
  <c r="C18" i="3"/>
  <c r="C83" i="3"/>
  <c r="C64" i="3"/>
  <c r="C63" i="3"/>
  <c r="C89" i="3"/>
  <c r="C65" i="3"/>
  <c r="C23" i="3"/>
  <c r="C3" i="3"/>
  <c r="C62" i="3"/>
  <c r="C24" i="3"/>
  <c r="C54" i="3"/>
  <c r="C59" i="3"/>
  <c r="C66" i="3"/>
  <c r="C47" i="3"/>
  <c r="C51" i="3"/>
  <c r="C69" i="3"/>
  <c r="C84" i="3"/>
  <c r="C72" i="3"/>
  <c r="C46" i="3"/>
  <c r="C98" i="3"/>
  <c r="C95" i="3"/>
  <c r="C80" i="3"/>
  <c r="C60" i="3"/>
  <c r="C99" i="3"/>
  <c r="C96" i="3"/>
  <c r="C53" i="3"/>
  <c r="C97" i="3"/>
  <c r="C87" i="3"/>
  <c r="C81" i="3"/>
  <c r="C74" i="3"/>
  <c r="C73" i="3"/>
  <c r="C94" i="3"/>
  <c r="C77" i="3"/>
  <c r="C30" i="3"/>
  <c r="C49" i="3"/>
  <c r="C43" i="3"/>
  <c r="C52" i="3"/>
  <c r="C86" i="3"/>
  <c r="C68" i="3"/>
  <c r="C35" i="3"/>
  <c r="C33" i="3"/>
  <c r="C78" i="3"/>
  <c r="C45" i="3"/>
  <c r="C75" i="3"/>
  <c r="C29" i="3"/>
  <c r="C88" i="3"/>
  <c r="C70" i="3"/>
  <c r="C58" i="3"/>
  <c r="C79" i="3"/>
  <c r="C22" i="3"/>
  <c r="B19" i="3"/>
  <c r="B20" i="3"/>
  <c r="B39" i="3"/>
  <c r="B12" i="3"/>
  <c r="B9" i="3"/>
  <c r="B13" i="3"/>
  <c r="B2" i="3"/>
  <c r="B4" i="3"/>
  <c r="B26" i="3"/>
  <c r="B28" i="3"/>
  <c r="B25" i="3"/>
  <c r="B10" i="3"/>
  <c r="B8" i="3"/>
  <c r="B7" i="3"/>
  <c r="B41" i="3"/>
  <c r="B32" i="3"/>
  <c r="B11" i="3"/>
  <c r="B37" i="3"/>
  <c r="B27" i="3"/>
  <c r="B40" i="3"/>
  <c r="B17" i="3"/>
  <c r="B44" i="3"/>
  <c r="B16" i="3"/>
  <c r="B38" i="3"/>
  <c r="B15" i="3"/>
  <c r="B6" i="3"/>
  <c r="B5" i="3"/>
  <c r="B34" i="3"/>
  <c r="B56" i="3"/>
  <c r="B21" i="3"/>
  <c r="B61" i="3"/>
  <c r="B31" i="3"/>
  <c r="B42" i="3"/>
  <c r="B82" i="3"/>
  <c r="B57" i="3"/>
  <c r="B93" i="3"/>
  <c r="B14" i="3"/>
  <c r="B36" i="3"/>
  <c r="B92" i="3"/>
  <c r="B71" i="3"/>
  <c r="B85" i="3"/>
  <c r="B91" i="3"/>
  <c r="B90" i="3"/>
  <c r="B55" i="3"/>
  <c r="B50" i="3"/>
  <c r="B76" i="3"/>
  <c r="B67" i="3"/>
  <c r="B48" i="3"/>
  <c r="B18" i="3"/>
  <c r="B83" i="3"/>
  <c r="B64" i="3"/>
  <c r="B63" i="3"/>
  <c r="B89" i="3"/>
  <c r="B65" i="3"/>
  <c r="B23" i="3"/>
  <c r="B3" i="3"/>
  <c r="B62" i="3"/>
  <c r="B24" i="3"/>
  <c r="B54" i="3"/>
  <c r="B59" i="3"/>
  <c r="B66" i="3"/>
  <c r="B47" i="3"/>
  <c r="B51" i="3"/>
  <c r="B69" i="3"/>
  <c r="B84" i="3"/>
  <c r="B72" i="3"/>
  <c r="B46" i="3"/>
  <c r="B98" i="3"/>
  <c r="B95" i="3"/>
  <c r="B80" i="3"/>
  <c r="B60" i="3"/>
  <c r="B99" i="3"/>
  <c r="B96" i="3"/>
  <c r="B53" i="3"/>
  <c r="B97" i="3"/>
  <c r="B87" i="3"/>
  <c r="B81" i="3"/>
  <c r="B74" i="3"/>
  <c r="B73" i="3"/>
  <c r="B94" i="3"/>
  <c r="B77" i="3"/>
  <c r="B30" i="3"/>
  <c r="B49" i="3"/>
  <c r="B43" i="3"/>
  <c r="B52" i="3"/>
  <c r="B86" i="3"/>
  <c r="B68" i="3"/>
  <c r="B35" i="3"/>
  <c r="B33" i="3"/>
  <c r="B78" i="3"/>
  <c r="B45" i="3"/>
  <c r="B75" i="3"/>
  <c r="B29" i="3"/>
  <c r="B88" i="3"/>
  <c r="B70" i="3"/>
  <c r="B58" i="3"/>
  <c r="B79" i="3"/>
  <c r="M16" i="7"/>
  <c r="N16" i="7" s="1"/>
  <c r="L16" i="7"/>
  <c r="K16" i="7"/>
  <c r="J16" i="7"/>
  <c r="I16" i="7"/>
  <c r="H16" i="7"/>
  <c r="E16" i="7"/>
  <c r="D16" i="7"/>
  <c r="C16" i="7"/>
  <c r="E14" i="7"/>
  <c r="F14" i="7" s="1"/>
  <c r="G14" i="7" s="1"/>
  <c r="H14" i="7" s="1"/>
  <c r="I14" i="7" s="1"/>
  <c r="J14" i="7" s="1"/>
  <c r="K14" i="7" s="1"/>
  <c r="L14" i="7" s="1"/>
  <c r="M14" i="7" s="1"/>
  <c r="N14" i="7" s="1"/>
  <c r="D14" i="7"/>
  <c r="A1" i="7"/>
  <c r="BA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D14" i="6"/>
  <c r="E14" i="6" s="1"/>
  <c r="F14" i="6" s="1"/>
  <c r="G14" i="6" s="1"/>
  <c r="H14" i="6" s="1"/>
  <c r="I14" i="6" s="1"/>
  <c r="J14" i="6" s="1"/>
  <c r="K14" i="6" s="1"/>
  <c r="L14" i="6" s="1"/>
  <c r="M14" i="6" s="1"/>
  <c r="N14" i="6" s="1"/>
  <c r="O14" i="6" s="1"/>
  <c r="P14" i="6" s="1"/>
  <c r="Q14" i="6" s="1"/>
  <c r="R14" i="6" s="1"/>
  <c r="S14" i="6" s="1"/>
  <c r="T14" i="6" s="1"/>
  <c r="U14" i="6" s="1"/>
  <c r="V14" i="6" s="1"/>
  <c r="W14" i="6" s="1"/>
  <c r="X14" i="6" s="1"/>
  <c r="Y14" i="6" s="1"/>
  <c r="Z14" i="6" s="1"/>
  <c r="AA14" i="6" s="1"/>
  <c r="AB14" i="6" s="1"/>
  <c r="AC14" i="6" s="1"/>
  <c r="AD14" i="6" s="1"/>
  <c r="AE14" i="6" s="1"/>
  <c r="AF14" i="6" s="1"/>
  <c r="AG14" i="6" s="1"/>
  <c r="AH14" i="6" s="1"/>
  <c r="AI14" i="6" s="1"/>
  <c r="AJ14" i="6" s="1"/>
  <c r="AK14" i="6" s="1"/>
  <c r="AL14" i="6" s="1"/>
  <c r="AM14" i="6" s="1"/>
  <c r="AN14" i="6" s="1"/>
  <c r="AO14" i="6" s="1"/>
  <c r="AP14" i="6" s="1"/>
  <c r="AQ14" i="6" s="1"/>
  <c r="AR14" i="6" s="1"/>
  <c r="AS14" i="6" s="1"/>
  <c r="AT14" i="6" s="1"/>
  <c r="AU14" i="6" s="1"/>
  <c r="AV14" i="6" s="1"/>
  <c r="AW14" i="6" s="1"/>
  <c r="AX14" i="6" s="1"/>
  <c r="AY14" i="6" s="1"/>
  <c r="AZ14" i="6" s="1"/>
  <c r="D13" i="6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AA13" i="6" s="1"/>
  <c r="AB13" i="6" s="1"/>
  <c r="AC13" i="6" s="1"/>
  <c r="AD13" i="6" s="1"/>
  <c r="AE13" i="6" s="1"/>
  <c r="AF13" i="6" s="1"/>
  <c r="AG13" i="6" s="1"/>
  <c r="AH13" i="6" s="1"/>
  <c r="AI13" i="6" s="1"/>
  <c r="AJ13" i="6" s="1"/>
  <c r="AK13" i="6" s="1"/>
  <c r="AL13" i="6" s="1"/>
  <c r="AM13" i="6" s="1"/>
  <c r="AN13" i="6" s="1"/>
  <c r="AO13" i="6" s="1"/>
  <c r="AP13" i="6" s="1"/>
  <c r="AQ13" i="6" s="1"/>
  <c r="AR13" i="6" s="1"/>
  <c r="AS13" i="6" s="1"/>
  <c r="AT13" i="6" s="1"/>
  <c r="AU13" i="6" s="1"/>
  <c r="AV13" i="6" s="1"/>
  <c r="AW13" i="6" s="1"/>
  <c r="AX13" i="6" s="1"/>
  <c r="AY13" i="6" s="1"/>
  <c r="AZ13" i="6" s="1"/>
  <c r="AG2" i="6"/>
  <c r="AH2" i="6" s="1"/>
  <c r="AI2" i="6" s="1"/>
  <c r="AJ2" i="6" s="1"/>
  <c r="AK2" i="6" s="1"/>
  <c r="AL2" i="6" s="1"/>
  <c r="AM2" i="6" s="1"/>
  <c r="AN2" i="6" s="1"/>
  <c r="AO2" i="6" s="1"/>
  <c r="AP2" i="6" s="1"/>
  <c r="AQ2" i="6" s="1"/>
  <c r="U2" i="6"/>
  <c r="V2" i="6" s="1"/>
  <c r="W2" i="6" s="1"/>
  <c r="X2" i="6" s="1"/>
  <c r="Y2" i="6" s="1"/>
  <c r="Z2" i="6" s="1"/>
  <c r="AA2" i="6" s="1"/>
  <c r="AB2" i="6" s="1"/>
  <c r="AC2" i="6" s="1"/>
  <c r="AD2" i="6" s="1"/>
  <c r="AE2" i="6" s="1"/>
  <c r="R2" i="6"/>
  <c r="S2" i="6" s="1"/>
  <c r="N2" i="6"/>
  <c r="O2" i="6" s="1"/>
  <c r="P2" i="6" s="1"/>
  <c r="D2" i="6"/>
  <c r="E2" i="6" s="1"/>
  <c r="F2" i="6" s="1"/>
  <c r="G2" i="6" s="1"/>
  <c r="H2" i="6" s="1"/>
  <c r="I2" i="6" s="1"/>
  <c r="J2" i="6" s="1"/>
  <c r="K2" i="6" s="1"/>
  <c r="L2" i="6" s="1"/>
  <c r="A1" i="6"/>
  <c r="E79" i="3" l="1"/>
  <c r="F79" i="3" s="1"/>
  <c r="E96" i="3"/>
  <c r="F96" i="3" s="1"/>
  <c r="E84" i="3"/>
  <c r="F84" i="3" s="1"/>
  <c r="E62" i="3"/>
  <c r="F62" i="3" s="1"/>
  <c r="E18" i="3"/>
  <c r="F18" i="3" s="1"/>
  <c r="E85" i="3"/>
  <c r="F85" i="3" s="1"/>
  <c r="E42" i="3"/>
  <c r="F42" i="3" s="1"/>
  <c r="E33" i="3"/>
  <c r="F33" i="3" s="1"/>
  <c r="E77" i="3"/>
  <c r="F77" i="3" s="1"/>
  <c r="E15" i="3"/>
  <c r="F15" i="3" s="1"/>
  <c r="E11" i="3"/>
  <c r="F11" i="3" s="1"/>
  <c r="E26" i="3"/>
  <c r="F26" i="3" s="1"/>
  <c r="E19" i="3"/>
  <c r="F19" i="3" s="1"/>
  <c r="E16" i="3"/>
  <c r="I16" i="3" s="1"/>
  <c r="J16" i="3" s="1"/>
  <c r="E41" i="3"/>
  <c r="F41" i="3" s="1"/>
  <c r="E2" i="3"/>
  <c r="F2" i="3" s="1"/>
  <c r="BA14" i="6"/>
  <c r="BB14" i="6" s="1"/>
  <c r="E75" i="3"/>
  <c r="F75" i="3" s="1"/>
  <c r="E43" i="3"/>
  <c r="F43" i="3" s="1"/>
  <c r="E87" i="3"/>
  <c r="F87" i="3" s="1"/>
  <c r="E98" i="3"/>
  <c r="F98" i="3" s="1"/>
  <c r="E59" i="3"/>
  <c r="F59" i="3" s="1"/>
  <c r="E63" i="3"/>
  <c r="F63" i="3" s="1"/>
  <c r="E55" i="3"/>
  <c r="F55" i="3" s="1"/>
  <c r="E93" i="3"/>
  <c r="F93" i="3" s="1"/>
  <c r="E34" i="3"/>
  <c r="F34" i="3" s="1"/>
  <c r="E58" i="3"/>
  <c r="F58" i="3" s="1"/>
  <c r="E35" i="3"/>
  <c r="F35" i="3" s="1"/>
  <c r="E94" i="3"/>
  <c r="F94" i="3" s="1"/>
  <c r="E99" i="3"/>
  <c r="F99" i="3" s="1"/>
  <c r="E69" i="3"/>
  <c r="F69" i="3" s="1"/>
  <c r="E3" i="3"/>
  <c r="F3" i="3" s="1"/>
  <c r="E48" i="3"/>
  <c r="F48" i="3" s="1"/>
  <c r="E71" i="3"/>
  <c r="F71" i="3" s="1"/>
  <c r="E31" i="3"/>
  <c r="F31" i="3" s="1"/>
  <c r="BA13" i="6"/>
  <c r="BB13" i="6" s="1"/>
  <c r="E70" i="3"/>
  <c r="F70" i="3" s="1"/>
  <c r="E68" i="3"/>
  <c r="F68" i="3" s="1"/>
  <c r="E73" i="3"/>
  <c r="F73" i="3" s="1"/>
  <c r="E60" i="3"/>
  <c r="F60" i="3" s="1"/>
  <c r="E51" i="3"/>
  <c r="F51" i="3" s="1"/>
  <c r="E23" i="3"/>
  <c r="I23" i="3" s="1"/>
  <c r="J23" i="3" s="1"/>
  <c r="E67" i="3"/>
  <c r="I67" i="3" s="1"/>
  <c r="J67" i="3" s="1"/>
  <c r="E92" i="3"/>
  <c r="I92" i="3" s="1"/>
  <c r="J92" i="3" s="1"/>
  <c r="E61" i="3"/>
  <c r="F61" i="3" s="1"/>
  <c r="E65" i="3"/>
  <c r="F65" i="3" s="1"/>
  <c r="E44" i="3"/>
  <c r="F44" i="3" s="1"/>
  <c r="E7" i="3"/>
  <c r="F7" i="3" s="1"/>
  <c r="E13" i="3"/>
  <c r="F13" i="3" s="1"/>
  <c r="E40" i="3"/>
  <c r="F40" i="3" s="1"/>
  <c r="E10" i="3"/>
  <c r="F10" i="3" s="1"/>
  <c r="E12" i="3"/>
  <c r="F12" i="3" s="1"/>
  <c r="E5" i="3"/>
  <c r="F5" i="3" s="1"/>
  <c r="E86" i="3"/>
  <c r="F86" i="3" s="1"/>
  <c r="E29" i="3"/>
  <c r="F29" i="3" s="1"/>
  <c r="E52" i="3"/>
  <c r="F52" i="3" s="1"/>
  <c r="E81" i="3"/>
  <c r="F81" i="3" s="1"/>
  <c r="E95" i="3"/>
  <c r="F95" i="3" s="1"/>
  <c r="E66" i="3"/>
  <c r="F66" i="3" s="1"/>
  <c r="E89" i="3"/>
  <c r="F89" i="3" s="1"/>
  <c r="E50" i="3"/>
  <c r="F50" i="3" s="1"/>
  <c r="E14" i="3"/>
  <c r="F14" i="3" s="1"/>
  <c r="E56" i="3"/>
  <c r="F56" i="3" s="1"/>
  <c r="E17" i="3"/>
  <c r="F17" i="3" s="1"/>
  <c r="E8" i="3"/>
  <c r="F8" i="3" s="1"/>
  <c r="E9" i="3"/>
  <c r="F9" i="3" s="1"/>
  <c r="I58" i="3"/>
  <c r="J58" i="3" s="1"/>
  <c r="I35" i="3"/>
  <c r="J35" i="3" s="1"/>
  <c r="E27" i="3"/>
  <c r="F27" i="3" s="1"/>
  <c r="E25" i="3"/>
  <c r="F25" i="3" s="1"/>
  <c r="E39" i="3"/>
  <c r="F39" i="3" s="1"/>
  <c r="I75" i="3"/>
  <c r="J75" i="3" s="1"/>
  <c r="I43" i="3"/>
  <c r="J43" i="3" s="1"/>
  <c r="E88" i="3"/>
  <c r="F88" i="3" s="1"/>
  <c r="E74" i="3"/>
  <c r="F74" i="3" s="1"/>
  <c r="E80" i="3"/>
  <c r="F80" i="3" s="1"/>
  <c r="E47" i="3"/>
  <c r="F47" i="3" s="1"/>
  <c r="E76" i="3"/>
  <c r="F76" i="3" s="1"/>
  <c r="E36" i="3"/>
  <c r="F36" i="3" s="1"/>
  <c r="E21" i="3"/>
  <c r="F21" i="3" s="1"/>
  <c r="I79" i="3"/>
  <c r="J79" i="3" s="1"/>
  <c r="I96" i="3"/>
  <c r="J96" i="3" s="1"/>
  <c r="I84" i="3"/>
  <c r="J84" i="3" s="1"/>
  <c r="I62" i="3"/>
  <c r="J62" i="3" s="1"/>
  <c r="I18" i="3"/>
  <c r="J18" i="3" s="1"/>
  <c r="I15" i="3"/>
  <c r="J15" i="3" s="1"/>
  <c r="I11" i="3"/>
  <c r="J11" i="3" s="1"/>
  <c r="I26" i="3"/>
  <c r="J26" i="3" s="1"/>
  <c r="I19" i="3"/>
  <c r="J19" i="3" s="1"/>
  <c r="E38" i="3"/>
  <c r="F38" i="3" s="1"/>
  <c r="E32" i="3"/>
  <c r="F32" i="3" s="1"/>
  <c r="E4" i="3"/>
  <c r="F4" i="3" s="1"/>
  <c r="E22" i="3"/>
  <c r="F22" i="3" s="1"/>
  <c r="E49" i="3"/>
  <c r="E46" i="3"/>
  <c r="E54" i="3"/>
  <c r="E64" i="3"/>
  <c r="E90" i="3"/>
  <c r="E57" i="3"/>
  <c r="E45" i="3"/>
  <c r="E97" i="3"/>
  <c r="E78" i="3"/>
  <c r="F78" i="3" s="1"/>
  <c r="E30" i="3"/>
  <c r="F30" i="3" s="1"/>
  <c r="E53" i="3"/>
  <c r="F53" i="3" s="1"/>
  <c r="E72" i="3"/>
  <c r="F72" i="3" s="1"/>
  <c r="E24" i="3"/>
  <c r="F24" i="3" s="1"/>
  <c r="E83" i="3"/>
  <c r="F83" i="3" s="1"/>
  <c r="E91" i="3"/>
  <c r="F91" i="3" s="1"/>
  <c r="E82" i="3"/>
  <c r="F82" i="3" s="1"/>
  <c r="E6" i="3"/>
  <c r="F6" i="3" s="1"/>
  <c r="E37" i="3"/>
  <c r="F37" i="3" s="1"/>
  <c r="E28" i="3"/>
  <c r="F28" i="3" s="1"/>
  <c r="E20" i="3"/>
  <c r="F20" i="3" s="1"/>
  <c r="I51" i="3" l="1"/>
  <c r="J51" i="3" s="1"/>
  <c r="I77" i="3"/>
  <c r="J77" i="3" s="1"/>
  <c r="F23" i="3"/>
  <c r="I93" i="3"/>
  <c r="J93" i="3" s="1"/>
  <c r="I95" i="3"/>
  <c r="J95" i="3" s="1"/>
  <c r="F67" i="3"/>
  <c r="I13" i="3"/>
  <c r="J13" i="3" s="1"/>
  <c r="I2" i="3"/>
  <c r="J2" i="3" s="1"/>
  <c r="I76" i="3"/>
  <c r="J76" i="3" s="1"/>
  <c r="I33" i="3"/>
  <c r="J33" i="3" s="1"/>
  <c r="F16" i="3"/>
  <c r="I85" i="3"/>
  <c r="J85" i="3" s="1"/>
  <c r="I59" i="3"/>
  <c r="J59" i="3" s="1"/>
  <c r="I99" i="3"/>
  <c r="J99" i="3" s="1"/>
  <c r="I42" i="3"/>
  <c r="J42" i="3" s="1"/>
  <c r="I41" i="3"/>
  <c r="J41" i="3" s="1"/>
  <c r="I65" i="3"/>
  <c r="J65" i="3" s="1"/>
  <c r="I31" i="3"/>
  <c r="J31" i="3" s="1"/>
  <c r="I48" i="3"/>
  <c r="J48" i="3" s="1"/>
  <c r="I8" i="3"/>
  <c r="J8" i="3" s="1"/>
  <c r="I10" i="3"/>
  <c r="J10" i="3" s="1"/>
  <c r="I9" i="3"/>
  <c r="J9" i="3" s="1"/>
  <c r="I40" i="3"/>
  <c r="J40" i="3" s="1"/>
  <c r="I14" i="3"/>
  <c r="J14" i="3" s="1"/>
  <c r="I3" i="3"/>
  <c r="J3" i="3" s="1"/>
  <c r="I55" i="3"/>
  <c r="J55" i="3" s="1"/>
  <c r="I86" i="3"/>
  <c r="J86" i="3" s="1"/>
  <c r="I34" i="3"/>
  <c r="J34" i="3" s="1"/>
  <c r="I61" i="3"/>
  <c r="J61" i="3" s="1"/>
  <c r="I98" i="3"/>
  <c r="J98" i="3" s="1"/>
  <c r="I81" i="3"/>
  <c r="J81" i="3" s="1"/>
  <c r="I70" i="3"/>
  <c r="J70" i="3" s="1"/>
  <c r="I87" i="3"/>
  <c r="J87" i="3" s="1"/>
  <c r="I63" i="3"/>
  <c r="J63" i="3" s="1"/>
  <c r="I50" i="3"/>
  <c r="J50" i="3" s="1"/>
  <c r="I44" i="3"/>
  <c r="J44" i="3" s="1"/>
  <c r="I68" i="3"/>
  <c r="J68" i="3" s="1"/>
  <c r="I7" i="3"/>
  <c r="J7" i="3" s="1"/>
  <c r="I52" i="3"/>
  <c r="J52" i="3" s="1"/>
  <c r="I71" i="3"/>
  <c r="J71" i="3" s="1"/>
  <c r="I17" i="3"/>
  <c r="J17" i="3" s="1"/>
  <c r="I69" i="3"/>
  <c r="J69" i="3" s="1"/>
  <c r="I60" i="3"/>
  <c r="J60" i="3" s="1"/>
  <c r="I94" i="3"/>
  <c r="J94" i="3" s="1"/>
  <c r="I73" i="3"/>
  <c r="J73" i="3" s="1"/>
  <c r="I12" i="3"/>
  <c r="J12" i="3" s="1"/>
  <c r="F92" i="3"/>
  <c r="I88" i="3"/>
  <c r="J88" i="3" s="1"/>
  <c r="I29" i="3"/>
  <c r="J29" i="3" s="1"/>
  <c r="I5" i="3"/>
  <c r="J5" i="3" s="1"/>
  <c r="I47" i="3"/>
  <c r="J47" i="3" s="1"/>
  <c r="I80" i="3"/>
  <c r="J80" i="3" s="1"/>
  <c r="I89" i="3"/>
  <c r="J89" i="3" s="1"/>
  <c r="I21" i="3"/>
  <c r="J21" i="3" s="1"/>
  <c r="I56" i="3"/>
  <c r="J56" i="3" s="1"/>
  <c r="I74" i="3"/>
  <c r="J74" i="3" s="1"/>
  <c r="I32" i="3"/>
  <c r="J32" i="3" s="1"/>
  <c r="I66" i="3"/>
  <c r="J66" i="3" s="1"/>
  <c r="I39" i="3"/>
  <c r="J39" i="3" s="1"/>
  <c r="I25" i="3"/>
  <c r="J25" i="3" s="1"/>
  <c r="I36" i="3"/>
  <c r="J36" i="3" s="1"/>
  <c r="I27" i="3"/>
  <c r="J27" i="3" s="1"/>
  <c r="I64" i="3"/>
  <c r="J64" i="3" s="1"/>
  <c r="F64" i="3"/>
  <c r="I20" i="3"/>
  <c r="J20" i="3" s="1"/>
  <c r="F46" i="3"/>
  <c r="I46" i="3"/>
  <c r="J46" i="3" s="1"/>
  <c r="I37" i="3"/>
  <c r="J37" i="3" s="1"/>
  <c r="I30" i="3"/>
  <c r="J30" i="3" s="1"/>
  <c r="I72" i="3"/>
  <c r="J72" i="3" s="1"/>
  <c r="F54" i="3"/>
  <c r="I54" i="3"/>
  <c r="J54" i="3" s="1"/>
  <c r="I28" i="3"/>
  <c r="J28" i="3" s="1"/>
  <c r="I53" i="3"/>
  <c r="J53" i="3" s="1"/>
  <c r="F49" i="3"/>
  <c r="I49" i="3"/>
  <c r="J49" i="3" s="1"/>
  <c r="I6" i="3"/>
  <c r="J6" i="3" s="1"/>
  <c r="I78" i="3"/>
  <c r="J78" i="3" s="1"/>
  <c r="I97" i="3"/>
  <c r="J97" i="3" s="1"/>
  <c r="F97" i="3"/>
  <c r="I82" i="3"/>
  <c r="J82" i="3" s="1"/>
  <c r="F90" i="3"/>
  <c r="I90" i="3"/>
  <c r="J90" i="3" s="1"/>
  <c r="F45" i="3"/>
  <c r="I45" i="3"/>
  <c r="J45" i="3" s="1"/>
  <c r="I91" i="3"/>
  <c r="J91" i="3" s="1"/>
  <c r="F57" i="3"/>
  <c r="I57" i="3"/>
  <c r="J57" i="3" s="1"/>
  <c r="I83" i="3"/>
  <c r="J83" i="3" s="1"/>
  <c r="I4" i="3"/>
  <c r="J4" i="3" s="1"/>
  <c r="I24" i="3"/>
  <c r="J24" i="3" s="1"/>
  <c r="I38" i="3"/>
  <c r="J38" i="3" s="1"/>
  <c r="BB16" i="6" l="1"/>
  <c r="H22" i="3"/>
  <c r="I22" i="3" s="1"/>
  <c r="J22" i="3" s="1"/>
</calcChain>
</file>

<file path=xl/sharedStrings.xml><?xml version="1.0" encoding="utf-8"?>
<sst xmlns="http://schemas.openxmlformats.org/spreadsheetml/2006/main" count="1294" uniqueCount="320">
  <si>
    <t>Kommunernes budgetter, grupperinger med tekst - efter prisenhed, art, område, tid og dranst funktion og gruppering</t>
  </si>
  <si>
    <t>Enhed: 1.000 kr.</t>
  </si>
  <si>
    <t>2026</t>
  </si>
  <si>
    <t>Finansiering - 7.68.95 Anden skat på fast ejendom - Grp. 3 Dækningsafgift af forretningsejendommes grundværdi</t>
  </si>
  <si>
    <t>Løbende priser (1.000 kr.)</t>
  </si>
  <si>
    <t>I alt (netto)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</si>
  <si>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</si>
  <si>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</si>
  <si>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</si>
  <si>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</si>
  <si>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</si>
  <si>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</si>
  <si>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</si>
  <si>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</si>
  <si>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</si>
  <si>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</si>
  <si>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</si>
  <si>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</si>
  <si>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</si>
  <si>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</si>
  <si>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</si>
  <si>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</si>
  <si>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</si>
  <si>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</si>
  <si>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</si>
  <si>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</si>
  <si>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</si>
  <si>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</si>
  <si>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</si>
  <si>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</si>
  <si>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</si>
  <si>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</si>
  <si>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</si>
  <si>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</si>
  <si>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</si>
  <si>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</si>
  <si>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</si>
  <si>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</si>
  <si>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</si>
  <si>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</si>
  <si>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</si>
  <si>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</si>
  <si>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</si>
  <si>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</si>
  <si>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</si>
  <si>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</si>
  <si>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</si>
  <si>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</si>
  <si>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</si>
  <si>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</si>
  <si>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</si>
  <si>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</si>
  <si>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</si>
  <si>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</si>
  <si>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</si>
  <si>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</si>
  <si>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</si>
  <si>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</si>
  <si>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</si>
  <si>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</si>
  <si>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</si>
  <si>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</si>
  <si>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</si>
  <si>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</si>
  <si>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</si>
  <si>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</si>
  <si>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</si>
  <si>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</si>
  <si>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</si>
  <si>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</si>
  <si>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</si>
  <si>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</si>
  <si>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</si>
  <si>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</si>
  <si>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</si>
  <si>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</si>
  <si>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</si>
  <si>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</si>
  <si>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</si>
  <si>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</si>
  <si>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</si>
  <si>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</si>
  <si>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</si>
  <si>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</si>
  <si>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</si>
  <si>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</si>
  <si>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</si>
  <si>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</si>
  <si>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</si>
  <si>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</si>
  <si>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</si>
  <si>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</si>
  <si>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</si>
  <si>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</si>
  <si>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</si>
  <si>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</si>
  <si>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</si>
  <si>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</si>
  <si>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</si>
  <si>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</si>
  <si>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</si>
  <si>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</si>
  <si>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</si>
  <si>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</si>
  <si>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</si>
  <si>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 xml:space="preserve">Data bliver ikke revideret. Senere rettelser kan dog forekomme, hvis der opdages fejl i data eller databehandlingen. Disse rettelser vil slå igennem i statistikken som enten ekstraordinære rettelser eller i forbindelse med planlagte opdateringer af statistikken. Se alle ændringer i tabellerne siden december 2020 vedrørende budgetter og årsregnskaber for kommuner og regioner i Statistikdokumentationen under &amp;quot;Præcision og pålidelighed&amp;quot; (Praksis for revisioner): https://www.dst.dk/da/Statistik/dokumentation/statistikdokumentation/budgetter-og-aarsregnskaber-for-kommuner-og-regioner/praecision-og-paalidelighed </t>
  </si>
  <si>
    <t>Kommune</t>
  </si>
  <si>
    <t>Beskatningsgrundlag</t>
  </si>
  <si>
    <t>Selskabsskat</t>
  </si>
  <si>
    <t>Dækningsafgift</t>
  </si>
  <si>
    <t>Tilskud og udligning</t>
  </si>
  <si>
    <t>Vesthimmerland</t>
  </si>
  <si>
    <t>Nordfyn</t>
  </si>
  <si>
    <t>Provenu vedr. selskabsskat 1.000 kr. (1)</t>
  </si>
  <si>
    <t>Navn</t>
  </si>
  <si>
    <t>Nr</t>
  </si>
  <si>
    <t>Dæknings afgifter vedr. offentlige ejendomme</t>
  </si>
  <si>
    <t>samle 1</t>
  </si>
  <si>
    <t>samle 2</t>
  </si>
  <si>
    <t>samle 3</t>
  </si>
  <si>
    <t>samle 4.1</t>
  </si>
  <si>
    <t>samle 4.2</t>
  </si>
  <si>
    <t>samle 4.3</t>
  </si>
  <si>
    <t>knr</t>
  </si>
  <si>
    <t>kommunenavn</t>
  </si>
  <si>
    <t xml:space="preserve"> Udlig-</t>
  </si>
  <si>
    <t xml:space="preserve"> Tillæg</t>
  </si>
  <si>
    <t xml:space="preserve"> Finan-</t>
  </si>
  <si>
    <t xml:space="preserve"> Over-</t>
  </si>
  <si>
    <t xml:space="preserve"> Korrek-</t>
  </si>
  <si>
    <t xml:space="preserve"> Særlig</t>
  </si>
  <si>
    <t xml:space="preserve"> Tilskud</t>
  </si>
  <si>
    <t xml:space="preserve"> Bidrag</t>
  </si>
  <si>
    <t xml:space="preserve"> Ordinært</t>
  </si>
  <si>
    <t xml:space="preserve"> Betinget</t>
  </si>
  <si>
    <t>Ekstra</t>
  </si>
  <si>
    <t xml:space="preserve"> Moms-</t>
  </si>
  <si>
    <t>Om-</t>
  </si>
  <si>
    <t>Kompen-</t>
  </si>
  <si>
    <t xml:space="preserve"> Indivi-</t>
  </si>
  <si>
    <t xml:space="preserve"> Midler-</t>
  </si>
  <si>
    <t xml:space="preserve"> Per-</t>
  </si>
  <si>
    <t xml:space="preserve"> ning</t>
  </si>
  <si>
    <t xml:space="preserve"> for kom-</t>
  </si>
  <si>
    <t xml:space="preserve"> siering</t>
  </si>
  <si>
    <t xml:space="preserve"> udlig-</t>
  </si>
  <si>
    <t xml:space="preserve"> tion</t>
  </si>
  <si>
    <t xml:space="preserve"> for</t>
  </si>
  <si>
    <t xml:space="preserve"> kom-</t>
  </si>
  <si>
    <t xml:space="preserve"> vedr.</t>
  </si>
  <si>
    <t xml:space="preserve"> blok-</t>
  </si>
  <si>
    <t xml:space="preserve"> sierings-</t>
  </si>
  <si>
    <t>finan-</t>
  </si>
  <si>
    <t xml:space="preserve"> til</t>
  </si>
  <si>
    <t xml:space="preserve"> til kom-</t>
  </si>
  <si>
    <t xml:space="preserve"> kompen-</t>
  </si>
  <si>
    <t>stil-</t>
  </si>
  <si>
    <t>sations-</t>
  </si>
  <si>
    <t xml:space="preserve"> duelle</t>
  </si>
  <si>
    <t xml:space="preserve"> tidigt</t>
  </si>
  <si>
    <t xml:space="preserve"> manent</t>
  </si>
  <si>
    <t xml:space="preserve"> duel</t>
  </si>
  <si>
    <t>(tom)</t>
  </si>
  <si>
    <t xml:space="preserve"> af</t>
  </si>
  <si>
    <t xml:space="preserve"> muner</t>
  </si>
  <si>
    <t xml:space="preserve"> udgifts-</t>
  </si>
  <si>
    <t xml:space="preserve"> pen-</t>
  </si>
  <si>
    <t xml:space="preserve"> ind-</t>
  </si>
  <si>
    <t xml:space="preserve"> tilskud</t>
  </si>
  <si>
    <t xml:space="preserve"> bedre</t>
  </si>
  <si>
    <t xml:space="preserve"> generelt</t>
  </si>
  <si>
    <t xml:space="preserve"> styrket</t>
  </si>
  <si>
    <t xml:space="preserve"> værdig</t>
  </si>
  <si>
    <t xml:space="preserve"> bekæm-</t>
  </si>
  <si>
    <t xml:space="preserve"> udsatte</t>
  </si>
  <si>
    <t xml:space="preserve"> grænse-</t>
  </si>
  <si>
    <t xml:space="preserve"> høj</t>
  </si>
  <si>
    <t xml:space="preserve"> Furesø</t>
  </si>
  <si>
    <t xml:space="preserve"> vanske-</t>
  </si>
  <si>
    <t xml:space="preserve"> nedsæt-</t>
  </si>
  <si>
    <t xml:space="preserve"> sation</t>
  </si>
  <si>
    <t>færge-</t>
  </si>
  <si>
    <t>lings-</t>
  </si>
  <si>
    <t>tilskud</t>
  </si>
  <si>
    <t xml:space="preserve"> mod-</t>
  </si>
  <si>
    <t xml:space="preserve"> beskat-</t>
  </si>
  <si>
    <t xml:space="preserve"> med</t>
  </si>
  <si>
    <t xml:space="preserve"> tillæg</t>
  </si>
  <si>
    <t xml:space="preserve"> over-</t>
  </si>
  <si>
    <t xml:space="preserve"> behov</t>
  </si>
  <si>
    <t xml:space="preserve"> vandrer</t>
  </si>
  <si>
    <t xml:space="preserve"> sel-</t>
  </si>
  <si>
    <t xml:space="preserve"> dæk-</t>
  </si>
  <si>
    <t xml:space="preserve"> kvalitet</t>
  </si>
  <si>
    <t xml:space="preserve"> løft i</t>
  </si>
  <si>
    <t xml:space="preserve"> ældre-</t>
  </si>
  <si>
    <t xml:space="preserve"> pelse</t>
  </si>
  <si>
    <t xml:space="preserve"> ø-</t>
  </si>
  <si>
    <t xml:space="preserve"> hoved-</t>
  </si>
  <si>
    <t xml:space="preserve"> nære</t>
  </si>
  <si>
    <t xml:space="preserve"> krimi-</t>
  </si>
  <si>
    <t xml:space="preserve"> Kom-</t>
  </si>
  <si>
    <t xml:space="preserve"> ligt</t>
  </si>
  <si>
    <t xml:space="preserve"> telse</t>
  </si>
  <si>
    <t>drift</t>
  </si>
  <si>
    <t>støtte</t>
  </si>
  <si>
    <t>vedr.</t>
  </si>
  <si>
    <t xml:space="preserve"> regning</t>
  </si>
  <si>
    <t xml:space="preserve"> nings-</t>
  </si>
  <si>
    <t xml:space="preserve"> lavt</t>
  </si>
  <si>
    <t xml:space="preserve"> højt</t>
  </si>
  <si>
    <t xml:space="preserve"> og</t>
  </si>
  <si>
    <t xml:space="preserve"> skabs-</t>
  </si>
  <si>
    <t xml:space="preserve"> service-</t>
  </si>
  <si>
    <t xml:space="preserve"> anlæg</t>
  </si>
  <si>
    <t xml:space="preserve"> i dag-</t>
  </si>
  <si>
    <t xml:space="preserve"> pleje</t>
  </si>
  <si>
    <t xml:space="preserve"> stads-</t>
  </si>
  <si>
    <t xml:space="preserve"> nalitet</t>
  </si>
  <si>
    <t xml:space="preserve"> mune</t>
  </si>
  <si>
    <t xml:space="preserve"> stillede</t>
  </si>
  <si>
    <t xml:space="preserve"> på øer</t>
  </si>
  <si>
    <t xml:space="preserve"> færge-</t>
  </si>
  <si>
    <t>(færger)</t>
  </si>
  <si>
    <t>netto-</t>
  </si>
  <si>
    <t xml:space="preserve"> skatte-</t>
  </si>
  <si>
    <t xml:space="preserve"> sfa.</t>
  </si>
  <si>
    <t xml:space="preserve"> grundlag</t>
  </si>
  <si>
    <t xml:space="preserve"> efter-</t>
  </si>
  <si>
    <t xml:space="preserve"> skat</t>
  </si>
  <si>
    <t xml:space="preserve"> afgift</t>
  </si>
  <si>
    <t xml:space="preserve"> udgifter</t>
  </si>
  <si>
    <t xml:space="preserve"> tilbud</t>
  </si>
  <si>
    <t xml:space="preserve"> plejen</t>
  </si>
  <si>
    <t xml:space="preserve"> ensom-</t>
  </si>
  <si>
    <t xml:space="preserve"> yder-</t>
  </si>
  <si>
    <t xml:space="preserve"> i visse</t>
  </si>
  <si>
    <t xml:space="preserve"> lige</t>
  </si>
  <si>
    <t xml:space="preserve"> mindre</t>
  </si>
  <si>
    <t xml:space="preserve"> uden</t>
  </si>
  <si>
    <t xml:space="preserve"> takster</t>
  </si>
  <si>
    <t>tab sfa.</t>
  </si>
  <si>
    <t xml:space="preserve"> hed på</t>
  </si>
  <si>
    <t xml:space="preserve"> bolig-</t>
  </si>
  <si>
    <t xml:space="preserve"> økono-</t>
  </si>
  <si>
    <t xml:space="preserve"> øer</t>
  </si>
  <si>
    <t xml:space="preserve"> fast</t>
  </si>
  <si>
    <t>ændring</t>
  </si>
  <si>
    <t xml:space="preserve"> telser</t>
  </si>
  <si>
    <t xml:space="preserve"> stig-</t>
  </si>
  <si>
    <t xml:space="preserve"> mere</t>
  </si>
  <si>
    <t xml:space="preserve"> områder</t>
  </si>
  <si>
    <t xml:space="preserve"> miske</t>
  </si>
  <si>
    <t xml:space="preserve"> forbin-</t>
  </si>
  <si>
    <t xml:space="preserve"> gods-</t>
  </si>
  <si>
    <t xml:space="preserve"> passa-</t>
  </si>
  <si>
    <t>i dæk-</t>
  </si>
  <si>
    <t>(ØA)</t>
  </si>
  <si>
    <t>(Udl.ref)</t>
  </si>
  <si>
    <t xml:space="preserve"> ninger</t>
  </si>
  <si>
    <t xml:space="preserve"> området</t>
  </si>
  <si>
    <t xml:space="preserve"> vilkår</t>
  </si>
  <si>
    <t xml:space="preserve"> delse</t>
  </si>
  <si>
    <t xml:space="preserve"> transport</t>
  </si>
  <si>
    <t xml:space="preserve"> gerer mv.</t>
  </si>
  <si>
    <t>nings-</t>
  </si>
  <si>
    <t>2022-2023</t>
  </si>
  <si>
    <t xml:space="preserve"> 2024-2025</t>
  </si>
  <si>
    <t xml:space="preserve"> 2021-2022</t>
  </si>
  <si>
    <t>2023-2024</t>
  </si>
  <si>
    <t>2024-2025</t>
  </si>
  <si>
    <t xml:space="preserve"> 2020-2021</t>
  </si>
  <si>
    <t>afgiften</t>
  </si>
  <si>
    <t>Kommuner i alt</t>
  </si>
  <si>
    <t xml:space="preserve"> </t>
  </si>
  <si>
    <t>lukkes sammen</t>
  </si>
  <si>
    <t xml:space="preserve"> Udskriv-</t>
  </si>
  <si>
    <t xml:space="preserve"> Indkomst-</t>
  </si>
  <si>
    <t xml:space="preserve"> Grund-</t>
  </si>
  <si>
    <t>Beregnings-</t>
  </si>
  <si>
    <t xml:space="preserve"> Beskat-</t>
  </si>
  <si>
    <t xml:space="preserve"> Udgifts-</t>
  </si>
  <si>
    <t xml:space="preserve"> Samlet</t>
  </si>
  <si>
    <t xml:space="preserve"> skylds-</t>
  </si>
  <si>
    <t>tekniske</t>
  </si>
  <si>
    <t xml:space="preserve"> antal</t>
  </si>
  <si>
    <t xml:space="preserve"> procent</t>
  </si>
  <si>
    <t xml:space="preserve"> promille,</t>
  </si>
  <si>
    <t xml:space="preserve"> provenu</t>
  </si>
  <si>
    <t xml:space="preserve"> grund-</t>
  </si>
  <si>
    <t xml:space="preserve"> indbyg-</t>
  </si>
  <si>
    <t xml:space="preserve"> pr.</t>
  </si>
  <si>
    <t xml:space="preserve"> øvrige</t>
  </si>
  <si>
    <t xml:space="preserve"> produk-</t>
  </si>
  <si>
    <t xml:space="preserve"> værdier,</t>
  </si>
  <si>
    <t xml:space="preserve"> gere</t>
  </si>
  <si>
    <t xml:space="preserve"> indbygger</t>
  </si>
  <si>
    <t xml:space="preserve"> ejen-</t>
  </si>
  <si>
    <t xml:space="preserve"> tions-</t>
  </si>
  <si>
    <t xml:space="preserve"> (IM-</t>
  </si>
  <si>
    <t xml:space="preserve"> domme</t>
  </si>
  <si>
    <t xml:space="preserve"> jord</t>
  </si>
  <si>
    <t xml:space="preserve"> skøn)</t>
  </si>
  <si>
    <t xml:space="preserve">Anvendes </t>
  </si>
  <si>
    <t>ikke</t>
  </si>
  <si>
    <t>i 2024</t>
  </si>
  <si>
    <t xml:space="preserve">Kommuner i alt </t>
  </si>
  <si>
    <t>---</t>
  </si>
  <si>
    <t>Samlet 1</t>
  </si>
  <si>
    <t>Samlet 2</t>
  </si>
  <si>
    <t>Pr. indbygger</t>
  </si>
  <si>
    <t>Rang før udligning</t>
  </si>
  <si>
    <t>Rang efter udligning</t>
  </si>
  <si>
    <t>bykommune</t>
  </si>
  <si>
    <t>mindre bykommune</t>
  </si>
  <si>
    <t>mellemkommune</t>
  </si>
  <si>
    <t>yderkommune</t>
  </si>
  <si>
    <t>nr</t>
  </si>
  <si>
    <t>type</t>
  </si>
  <si>
    <t>Kom.type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</si>
</sst>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8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etica"/>
      <family val="2"/>
    </font>
    <font>
      <sz val="8"/>
      <name val="Helvetica"/>
      <family val="2"/>
    </font>
    <font>
      <sz val="10"/>
      <name val="Helvetica"/>
      <family val="2"/>
    </font>
    <font>
      <sz val="8"/>
      <color rgb="FF0061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3F3F3F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3F3F3F"/>
      </bottom>
      <diagonal/>
    </border>
    <border>
      <left/>
      <right/>
      <top style="thin">
        <color rgb="FFB2B2B2"/>
      </top>
      <bottom style="thin">
        <color rgb="FF3F3F3F"/>
      </bottom>
      <diagonal/>
    </border>
    <border>
      <left/>
      <right style="thin">
        <color rgb="FFB2B2B2"/>
      </right>
      <top style="thin">
        <color rgb="FFB2B2B2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/>
      <diagonal/>
    </border>
  </borders>
  <cellStyleXfs count="8">
    <xf numFmtId="0" fontId="0" fillId="0" borderId="0" applyNumberFormat="0" applyBorder="0" applyAlignment="0"/>
    <xf numFmtId="9" fontId="5" fillId="0" borderId="0" applyFon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4" borderId="1" applyNumberFormat="0" applyAlignment="0" applyProtection="0"/>
    <xf numFmtId="0" fontId="5" fillId="5" borderId="2" applyNumberFormat="0" applyFont="0" applyAlignment="0" applyProtection="0"/>
    <xf numFmtId="0" fontId="1" fillId="0" borderId="0"/>
    <xf numFmtId="0" fontId="17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1" fillId="0" borderId="0" xfId="6"/>
    <xf numFmtId="0" fontId="10" fillId="0" borderId="3" xfId="6" applyFont="1" applyBorder="1" applyAlignment="1">
      <alignment horizontal="center" vertical="top"/>
    </xf>
    <xf numFmtId="1" fontId="1" fillId="0" borderId="0" xfId="6" applyNumberFormat="1"/>
    <xf numFmtId="0" fontId="11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164" fontId="6" fillId="2" borderId="0" xfId="2" applyNumberFormat="1" applyAlignment="1">
      <alignment horizontal="center"/>
    </xf>
    <xf numFmtId="164" fontId="6" fillId="2" borderId="0" xfId="2" quotePrefix="1" applyNumberFormat="1" applyAlignment="1">
      <alignment horizontal="center"/>
    </xf>
    <xf numFmtId="164" fontId="13" fillId="5" borderId="2" xfId="5" applyNumberFormat="1" applyFont="1" applyAlignment="1">
      <alignment horizontal="center"/>
    </xf>
    <xf numFmtId="164" fontId="6" fillId="2" borderId="0" xfId="2" applyNumberFormat="1" applyBorder="1" applyAlignment="1">
      <alignment horizontal="center" vertical="center"/>
    </xf>
    <xf numFmtId="0" fontId="13" fillId="0" borderId="0" xfId="0" applyFont="1"/>
    <xf numFmtId="164" fontId="14" fillId="2" borderId="0" xfId="2" applyNumberFormat="1" applyFont="1" applyAlignment="1">
      <alignment horizontal="center"/>
    </xf>
    <xf numFmtId="164" fontId="15" fillId="5" borderId="2" xfId="5" applyNumberFormat="1" applyFont="1" applyAlignment="1">
      <alignment horizontal="center"/>
    </xf>
    <xf numFmtId="164" fontId="14" fillId="2" borderId="10" xfId="2" applyNumberFormat="1" applyFont="1" applyBorder="1" applyAlignment="1">
      <alignment horizontal="center"/>
    </xf>
    <xf numFmtId="164" fontId="14" fillId="2" borderId="11" xfId="2" applyNumberFormat="1" applyFont="1" applyBorder="1" applyAlignment="1">
      <alignment horizontal="center"/>
    </xf>
    <xf numFmtId="164" fontId="14" fillId="2" borderId="12" xfId="2" applyNumberFormat="1" applyFont="1" applyBorder="1" applyAlignment="1">
      <alignment horizontal="center"/>
    </xf>
    <xf numFmtId="164" fontId="16" fillId="4" borderId="13" xfId="4" applyNumberFormat="1" applyFont="1" applyBorder="1" applyAlignment="1">
      <alignment horizontal="center"/>
    </xf>
    <xf numFmtId="164" fontId="16" fillId="4" borderId="13" xfId="4" applyNumberFormat="1" applyFont="1" applyBorder="1" applyAlignment="1">
      <alignment horizontal="left"/>
    </xf>
    <xf numFmtId="164" fontId="16" fillId="4" borderId="14" xfId="4" applyNumberFormat="1" applyFont="1" applyBorder="1" applyAlignment="1">
      <alignment horizontal="center"/>
    </xf>
    <xf numFmtId="164" fontId="16" fillId="4" borderId="15" xfId="4" applyNumberFormat="1" applyFont="1" applyBorder="1" applyAlignment="1">
      <alignment horizontal="center"/>
    </xf>
    <xf numFmtId="0" fontId="6" fillId="2" borderId="0" xfId="2"/>
    <xf numFmtId="0" fontId="17" fillId="5" borderId="2" xfId="5" applyFont="1"/>
    <xf numFmtId="164" fontId="13" fillId="5" borderId="2" xfId="5" applyNumberFormat="1" applyFont="1"/>
    <xf numFmtId="164" fontId="6" fillId="2" borderId="0" xfId="2" applyNumberFormat="1"/>
    <xf numFmtId="164" fontId="16" fillId="4" borderId="14" xfId="4" applyNumberFormat="1" applyFont="1" applyBorder="1" applyAlignment="1">
      <alignment horizontal="right"/>
    </xf>
    <xf numFmtId="164" fontId="16" fillId="4" borderId="16" xfId="4" applyNumberFormat="1" applyFont="1" applyBorder="1" applyAlignment="1">
      <alignment horizontal="left"/>
    </xf>
    <xf numFmtId="3" fontId="16" fillId="4" borderId="0" xfId="4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64" fontId="7" fillId="3" borderId="0" xfId="3" applyNumberFormat="1" applyAlignment="1">
      <alignment horizontal="right"/>
    </xf>
    <xf numFmtId="0" fontId="17" fillId="0" borderId="0" xfId="7"/>
    <xf numFmtId="0" fontId="7" fillId="3" borderId="0" xfId="3"/>
    <xf numFmtId="164" fontId="7" fillId="3" borderId="13" xfId="3" applyNumberFormat="1" applyBorder="1" applyAlignment="1">
      <alignment horizontal="center"/>
    </xf>
    <xf numFmtId="164" fontId="7" fillId="3" borderId="14" xfId="3" applyNumberFormat="1" applyBorder="1" applyAlignment="1">
      <alignment horizontal="center"/>
    </xf>
    <xf numFmtId="164" fontId="7" fillId="3" borderId="15" xfId="3" applyNumberFormat="1" applyBorder="1" applyAlignment="1">
      <alignment horizontal="center"/>
    </xf>
    <xf numFmtId="4" fontId="16" fillId="4" borderId="0" xfId="4" applyNumberFormat="1" applyFont="1" applyBorder="1" applyAlignment="1">
      <alignment horizontal="right"/>
    </xf>
    <xf numFmtId="1" fontId="0" fillId="0" borderId="0" xfId="0" applyNumberFormat="1"/>
    <xf numFmtId="10" fontId="0" fillId="0" borderId="0" xfId="1" applyNumberFormat="1" applyFont="1"/>
    <xf numFmtId="3" fontId="0" fillId="0" borderId="0" xfId="0" applyNumberFormat="1"/>
    <xf numFmtId="0" fontId="4" fillId="0" borderId="0" xfId="0" applyFont="1"/>
    <xf numFmtId="164" fontId="8" fillId="5" borderId="2" xfId="5" applyNumberFormat="1" applyFont="1" applyAlignment="1">
      <alignment horizontal="center" vertical="center"/>
    </xf>
    <xf numFmtId="164" fontId="6" fillId="2" borderId="4" xfId="2" applyNumberFormat="1" applyBorder="1" applyAlignment="1">
      <alignment horizontal="center" vertical="center"/>
    </xf>
    <xf numFmtId="164" fontId="6" fillId="2" borderId="5" xfId="2" applyNumberFormat="1" applyBorder="1" applyAlignment="1">
      <alignment horizontal="center" vertical="center"/>
    </xf>
    <xf numFmtId="164" fontId="6" fillId="2" borderId="6" xfId="2" applyNumberFormat="1" applyBorder="1" applyAlignment="1">
      <alignment horizontal="center" vertical="center"/>
    </xf>
    <xf numFmtId="164" fontId="6" fillId="5" borderId="7" xfId="5" applyNumberFormat="1" applyFont="1" applyBorder="1" applyAlignment="1">
      <alignment horizontal="center" vertical="center"/>
    </xf>
    <xf numFmtId="164" fontId="6" fillId="5" borderId="8" xfId="5" applyNumberFormat="1" applyFont="1" applyBorder="1" applyAlignment="1">
      <alignment horizontal="center" vertical="center"/>
    </xf>
    <xf numFmtId="164" fontId="6" fillId="5" borderId="9" xfId="5" applyNumberFormat="1" applyFont="1" applyBorder="1" applyAlignment="1">
      <alignment horizontal="center" vertical="center"/>
    </xf>
    <xf numFmtId="3" fontId="4" fillId="0" borderId="0" xfId="0" applyNumberFormat="1" applyFont="1"/>
  </cellXfs>
  <cellStyles count="8">
    <cellStyle name="Bemærk!" xfId="5" builtinId="10"/>
    <cellStyle name="God" xfId="2" builtinId="26"/>
    <cellStyle name="Normal" xfId="0" builtinId="0"/>
    <cellStyle name="Normal 2" xfId="6" xr:uid="{829E5167-F9D9-42CB-8F50-D70FCF0F5E6D}"/>
    <cellStyle name="Normal_Ark1" xfId="7" xr:uid="{1953866C-92DE-4139-931A-541C4D58FA8B}"/>
    <cellStyle name="Output" xfId="4" builtinId="21"/>
    <cellStyle name="Procent" xfId="1" builtinId="5"/>
    <cellStyle name="Ugyldig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liv/Desktop/Data/Regneark%20til%20brug%20for%20selvbudgettering%202026.xlsm" TargetMode="External"/><Relationship Id="rId2" Type="http://schemas.openxmlformats.org/officeDocument/2006/relationships/externalLinkPath" Target="file:///C:\Users\liv\Desktop\Data\Regneark%20til%20brug%20for%20selvbudgettering%202026.xlsm" TargetMode="External"/><Relationship Id="rId1" Type="http://schemas.openxmlformats.org/officeDocument/2006/relationships/externalLinkPath" Target="/Users/liv/Desktop/Data/Regneark%20til%20brug%20for%20selvbudgettering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lvbudgettering"/>
      <sheetName val="Bilag 1 "/>
      <sheetName val="Bilag 2 "/>
      <sheetName val="Bilag 3"/>
      <sheetName val="Makro mv."/>
    </sheetNames>
    <sheetDataSet>
      <sheetData sheetId="0"/>
      <sheetData sheetId="1"/>
      <sheetData sheetId="2"/>
      <sheetData sheetId="3"/>
      <sheetData sheetId="4">
        <row r="10">
          <cell r="B10" t="str">
            <v>2026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92AD-6B44-4AC7-A8D3-8D46C2072237}">
  <dimension ref="A1:N99"/>
  <sheetViews>
    <sheetView tabSelected="1" zoomScale="70" zoomScaleNormal="70" workbookViewId="0">
      <selection activeCell="L2" sqref="L2"/>
    </sheetView>
  </sheetViews>
  <sheetFormatPr defaultRowHeight="14.4" x14ac:dyDescent="0.3"/>
  <cols>
    <col min="1" max="1" width="16.5546875" bestFit="1" customWidth="1"/>
    <col min="2" max="2" width="18.6640625" style="43" bestFit="1" customWidth="1"/>
    <col min="3" max="3" width="11.109375" style="43" bestFit="1" customWidth="1"/>
    <col min="4" max="4" width="16" style="43" customWidth="1"/>
    <col min="5" max="5" width="13.21875" style="43" customWidth="1"/>
    <col min="6" max="7" width="13.21875" customWidth="1"/>
    <col min="8" max="8" width="21.109375" style="43" customWidth="1"/>
    <col min="9" max="9" width="13" style="43" customWidth="1"/>
    <col min="10" max="10" width="12.21875" style="43" bestFit="1" customWidth="1"/>
    <col min="11" max="11" width="10" bestFit="1" customWidth="1"/>
    <col min="12" max="12" width="17.88671875" customWidth="1"/>
  </cols>
  <sheetData>
    <row r="1" spans="1:14" ht="35.4" customHeight="1" x14ac:dyDescent="0.3">
      <c r="A1" s="44" t="s">
        <v>106</v>
      </c>
      <c r="B1" s="52" t="s">
        <v>107</v>
      </c>
      <c r="C1" s="52" t="s">
        <v>108</v>
      </c>
      <c r="D1" s="52" t="s">
        <v>109</v>
      </c>
      <c r="E1" s="52" t="s">
        <v>308</v>
      </c>
      <c r="F1" s="44" t="s">
        <v>310</v>
      </c>
      <c r="G1" s="44" t="s">
        <v>311</v>
      </c>
      <c r="H1" s="52" t="s">
        <v>110</v>
      </c>
      <c r="I1" s="52" t="s">
        <v>309</v>
      </c>
      <c r="J1" s="52" t="s">
        <v>310</v>
      </c>
      <c r="K1" s="44" t="s">
        <v>312</v>
      </c>
      <c r="L1" s="52" t="s">
        <v>319</v>
      </c>
      <c r="N1" s="42"/>
    </row>
    <row r="2" spans="1:14" x14ac:dyDescent="0.3">
      <c r="A2" s="3" t="s">
        <v>14</v>
      </c>
      <c r="B2" s="43">
        <f>VLOOKUP(A2,Beskatningsgrundlag!$B$18:$N$115,10,FALSE)*0.2507</f>
        <v>10197943.763899999</v>
      </c>
      <c r="C2" s="43">
        <f>VLOOKUP(A2,selskabsskat!$B$1:$C$99,2,FALSE)</f>
        <v>691416</v>
      </c>
      <c r="D2" s="43">
        <f>VLOOKUP(A2,dækningsafgift!$B$1:$C$99,2,FALSE)</f>
        <v>7693</v>
      </c>
      <c r="E2" s="43">
        <f>SUM(B2:D2)</f>
        <v>10897052.763899999</v>
      </c>
      <c r="F2" s="41">
        <f>E2/VLOOKUP(A2,Beskatningsgrundlag!$B$18:$N$115,12,FALSE)*1000</f>
        <v>145493.84840380788</v>
      </c>
      <c r="G2" s="41">
        <v>1</v>
      </c>
      <c r="H2" s="43">
        <f>VLOOKUP(A2,'Tilskud og udligning'!$B$18:$BC$115,54,FALSE)</f>
        <v>-4073016</v>
      </c>
      <c r="I2" s="43">
        <f>H2+E2</f>
        <v>6824036.7638999987</v>
      </c>
      <c r="J2" s="43">
        <f>I2/VLOOKUP(A2,Beskatningsgrundlag!$B$18:$N$115,12,FALSE)*1000</f>
        <v>91112.284389227847</v>
      </c>
      <c r="K2" s="41">
        <v>1</v>
      </c>
      <c r="L2" t="str">
        <f>VLOOKUP(A2,Kommunetyper!$A$1:$C$99,3,FALSE)</f>
        <v>bykommune</v>
      </c>
    </row>
    <row r="3" spans="1:14" x14ac:dyDescent="0.3">
      <c r="A3" s="3" t="s">
        <v>63</v>
      </c>
      <c r="B3" s="43">
        <f>VLOOKUP(A3,Beskatningsgrundlag!$B$18:$N$115,10,FALSE)*0.2507</f>
        <v>1601510.9598999999</v>
      </c>
      <c r="C3" s="43">
        <f>VLOOKUP(A3,selskabsskat!$B$1:$C$99,2,FALSE)</f>
        <v>576642</v>
      </c>
      <c r="D3" s="43">
        <f>VLOOKUP(A3,dækningsafgift!$B$1:$C$99,2,FALSE)</f>
        <v>1132</v>
      </c>
      <c r="E3" s="43">
        <f>SUM(B3:D3)</f>
        <v>2179284.9599000001</v>
      </c>
      <c r="F3" s="41">
        <f>E3/VLOOKUP(A3,Beskatningsgrundlag!$B$18:$N$115,12,FALSE)*1000</f>
        <v>79962.022451750207</v>
      </c>
      <c r="G3" s="41">
        <v>10</v>
      </c>
      <c r="H3" s="43">
        <f>VLOOKUP(A3,'Tilskud og udligning'!$B$18:$BC$115,54,FALSE)</f>
        <v>250320</v>
      </c>
      <c r="I3" s="43">
        <f>H3+E3</f>
        <v>2429604.9599000001</v>
      </c>
      <c r="J3" s="43">
        <f>I3/VLOOKUP(A3,Beskatningsgrundlag!$B$18:$N$115,12,FALSE)*1000</f>
        <v>89146.729283774854</v>
      </c>
      <c r="K3" s="41">
        <v>2</v>
      </c>
      <c r="L3" t="str">
        <f>VLOOKUP(A3,Kommunetyper!$A$1:$C$99,3,FALSE)</f>
        <v>mellemkommune</v>
      </c>
    </row>
    <row r="4" spans="1:14" x14ac:dyDescent="0.3">
      <c r="A4" s="3" t="s">
        <v>15</v>
      </c>
      <c r="B4" s="43">
        <f>VLOOKUP(A4,Beskatningsgrundlag!$B$18:$N$115,10,FALSE)*0.2507</f>
        <v>4908221.1461999994</v>
      </c>
      <c r="C4" s="43">
        <f>VLOOKUP(A4,selskabsskat!$B$1:$C$99,2,FALSE)</f>
        <v>1129597</v>
      </c>
      <c r="D4" s="43">
        <f>VLOOKUP(A4,dækningsafgift!$B$1:$C$99,2,FALSE)</f>
        <v>2248</v>
      </c>
      <c r="E4" s="43">
        <f>SUM(B4:D4)</f>
        <v>6040066.1461999994</v>
      </c>
      <c r="F4" s="41">
        <f>E4/VLOOKUP(A4,Beskatningsgrundlag!$B$18:$N$115,12,FALSE)*1000</f>
        <v>84762.151394209854</v>
      </c>
      <c r="G4" s="41">
        <v>7</v>
      </c>
      <c r="H4" s="43">
        <f>VLOOKUP(A4,'Tilskud og udligning'!$B$18:$BC$115,54,FALSE)</f>
        <v>255876</v>
      </c>
      <c r="I4" s="43">
        <f>H4+E4</f>
        <v>6295942.1461999994</v>
      </c>
      <c r="J4" s="43">
        <f>I4/VLOOKUP(A4,Beskatningsgrundlag!$B$18:$N$115,12,FALSE)*1000</f>
        <v>88352.939926184757</v>
      </c>
      <c r="K4" s="41">
        <v>3</v>
      </c>
      <c r="L4" t="str">
        <f>VLOOKUP(A4,Kommunetyper!$A$1:$C$99,3,FALSE)</f>
        <v>bykommune</v>
      </c>
    </row>
    <row r="5" spans="1:14" x14ac:dyDescent="0.3">
      <c r="A5" s="3" t="s">
        <v>34</v>
      </c>
      <c r="B5" s="43">
        <f>VLOOKUP(A5,Beskatningsgrundlag!$B$18:$N$115,10,FALSE)*0.2507</f>
        <v>6303303.2190999994</v>
      </c>
      <c r="C5" s="43">
        <f>VLOOKUP(A5,selskabsskat!$B$1:$C$99,2,FALSE)</f>
        <v>188274</v>
      </c>
      <c r="D5" s="43">
        <f>VLOOKUP(A5,dækningsafgift!$B$1:$C$99,2,FALSE)</f>
        <v>2092</v>
      </c>
      <c r="E5" s="43">
        <f>SUM(B5:D5)</f>
        <v>6493669.2190999994</v>
      </c>
      <c r="F5" s="41">
        <f>E5/VLOOKUP(A5,Beskatningsgrundlag!$B$18:$N$115,12,FALSE)*1000</f>
        <v>113408.70813496568</v>
      </c>
      <c r="G5" s="41">
        <v>2</v>
      </c>
      <c r="H5" s="43">
        <f>VLOOKUP(A5,'Tilskud og udligning'!$B$18:$BC$115,54,FALSE)</f>
        <v>-1532316</v>
      </c>
      <c r="I5" s="43">
        <f>H5+E5</f>
        <v>4961353.2190999994</v>
      </c>
      <c r="J5" s="43">
        <f>I5/VLOOKUP(A5,Beskatningsgrundlag!$B$18:$N$115,12,FALSE)*1000</f>
        <v>86647.570147924329</v>
      </c>
      <c r="K5" s="41">
        <v>4</v>
      </c>
      <c r="L5" t="str">
        <f>VLOOKUP(A5,Kommunetyper!$A$1:$C$99,3,FALSE)</f>
        <v>mindre bykommune</v>
      </c>
    </row>
    <row r="6" spans="1:14" x14ac:dyDescent="0.3">
      <c r="A6" s="3" t="s">
        <v>33</v>
      </c>
      <c r="B6" s="43">
        <f>VLOOKUP(A6,Beskatningsgrundlag!$B$18:$N$115,10,FALSE)*0.2507</f>
        <v>2600798.4021999999</v>
      </c>
      <c r="C6" s="43">
        <f>VLOOKUP(A6,selskabsskat!$B$1:$C$99,2,FALSE)</f>
        <v>114933</v>
      </c>
      <c r="D6" s="43">
        <f>VLOOKUP(A6,dækningsafgift!$B$1:$C$99,2,FALSE)</f>
        <v>1554</v>
      </c>
      <c r="E6" s="43">
        <f>SUM(B6:D6)</f>
        <v>2717285.4021999999</v>
      </c>
      <c r="F6" s="41">
        <f>E6/VLOOKUP(A6,Beskatningsgrundlag!$B$18:$N$115,12,FALSE)*1000</f>
        <v>108124.84191635827</v>
      </c>
      <c r="G6" s="41">
        <v>3</v>
      </c>
      <c r="H6" s="43">
        <f>VLOOKUP(A6,'Tilskud og udligning'!$B$18:$BC$115,54,FALSE)</f>
        <v>-545580</v>
      </c>
      <c r="I6" s="43">
        <f>H6+E6</f>
        <v>2171705.4021999999</v>
      </c>
      <c r="J6" s="43">
        <f>I6/VLOOKUP(A6,Beskatningsgrundlag!$B$18:$N$115,12,FALSE)*1000</f>
        <v>86415.399395169297</v>
      </c>
      <c r="K6" s="41">
        <v>5</v>
      </c>
      <c r="L6" t="str">
        <f>VLOOKUP(A6,Kommunetyper!$A$1:$C$99,3,FALSE)</f>
        <v>mindre bykommune</v>
      </c>
    </row>
    <row r="7" spans="1:14" x14ac:dyDescent="0.3">
      <c r="A7" s="3" t="s">
        <v>21</v>
      </c>
      <c r="B7" s="43">
        <f>VLOOKUP(A7,Beskatningsgrundlag!$B$18:$N$115,10,FALSE)*0.2507</f>
        <v>5580186.1446999991</v>
      </c>
      <c r="C7" s="43">
        <f>VLOOKUP(A7,selskabsskat!$B$1:$C$99,2,FALSE)</f>
        <v>239840</v>
      </c>
      <c r="D7" s="43">
        <f>VLOOKUP(A7,dækningsafgift!$B$1:$C$99,2,FALSE)</f>
        <v>32858</v>
      </c>
      <c r="E7" s="43">
        <f>SUM(B7:D7)</f>
        <v>5852884.1446999991</v>
      </c>
      <c r="F7" s="41">
        <f>E7/VLOOKUP(A7,Beskatningsgrundlag!$B$18:$N$115,12,FALSE)*1000</f>
        <v>99214.879046311355</v>
      </c>
      <c r="G7" s="41">
        <v>4</v>
      </c>
      <c r="H7" s="43">
        <f>VLOOKUP(A7,'Tilskud og udligning'!$B$18:$BC$115,54,FALSE)</f>
        <v>-787236</v>
      </c>
      <c r="I7" s="43">
        <f>H7+E7</f>
        <v>5065648.1446999991</v>
      </c>
      <c r="J7" s="43">
        <f>I7/VLOOKUP(A7,Beskatningsgrundlag!$B$18:$N$115,12,FALSE)*1000</f>
        <v>85870.086532072135</v>
      </c>
      <c r="K7" s="41">
        <v>6</v>
      </c>
      <c r="L7" t="str">
        <f>VLOOKUP(A7,Kommunetyper!$A$1:$C$99,3,FALSE)</f>
        <v>bykommune</v>
      </c>
    </row>
    <row r="8" spans="1:14" x14ac:dyDescent="0.3">
      <c r="A8" s="3" t="s">
        <v>20</v>
      </c>
      <c r="B8" s="43">
        <f>VLOOKUP(A8,Beskatningsgrundlag!$B$18:$N$115,10,FALSE)*0.2507</f>
        <v>1266840.4990999999</v>
      </c>
      <c r="C8" s="43">
        <f>VLOOKUP(A8,selskabsskat!$B$1:$C$99,2,FALSE)</f>
        <v>25659</v>
      </c>
      <c r="D8" s="43">
        <f>VLOOKUP(A8,dækningsafgift!$B$1:$C$99,2,FALSE)</f>
        <v>1045</v>
      </c>
      <c r="E8" s="43">
        <f>SUM(B8:D8)</f>
        <v>1293544.4990999999</v>
      </c>
      <c r="F8" s="41">
        <f>E8/VLOOKUP(A8,Beskatningsgrundlag!$B$18:$N$115,12,FALSE)*1000</f>
        <v>52673.039298802825</v>
      </c>
      <c r="G8" s="41">
        <v>97</v>
      </c>
      <c r="H8" s="43">
        <f>VLOOKUP(A8,'Tilskud og udligning'!$B$18:$BC$115,54,FALSE)</f>
        <v>808056</v>
      </c>
      <c r="I8" s="43">
        <f>H8+E8</f>
        <v>2101600.4990999997</v>
      </c>
      <c r="J8" s="43">
        <f>I8/VLOOKUP(A8,Beskatningsgrundlag!$B$18:$N$115,12,FALSE)*1000</f>
        <v>85577.02170779377</v>
      </c>
      <c r="K8" s="41">
        <v>7</v>
      </c>
      <c r="L8" t="str">
        <f>VLOOKUP(A8,Kommunetyper!$A$1:$C$99,3,FALSE)</f>
        <v>bykommune</v>
      </c>
    </row>
    <row r="9" spans="1:14" x14ac:dyDescent="0.3">
      <c r="A9" s="3" t="s">
        <v>12</v>
      </c>
      <c r="B9" s="43">
        <f>VLOOKUP(A9,Beskatningsgrundlag!$B$18:$N$115,10,FALSE)*0.2507</f>
        <v>3341409.3225999996</v>
      </c>
      <c r="C9" s="43">
        <f>VLOOKUP(A9,selskabsskat!$B$1:$C$99,2,FALSE)</f>
        <v>537432</v>
      </c>
      <c r="D9" s="43">
        <f>VLOOKUP(A9,dækningsafgift!$B$1:$C$99,2,FALSE)</f>
        <v>8457</v>
      </c>
      <c r="E9" s="43">
        <f>SUM(B9:D9)</f>
        <v>3887298.3225999996</v>
      </c>
      <c r="F9" s="41">
        <f>E9/VLOOKUP(A9,Beskatningsgrundlag!$B$18:$N$115,12,FALSE)*1000</f>
        <v>72521.516409835443</v>
      </c>
      <c r="G9" s="41">
        <v>14</v>
      </c>
      <c r="H9" s="43">
        <f>VLOOKUP(A9,'Tilskud og udligning'!$B$18:$BC$115,54,FALSE)</f>
        <v>672240</v>
      </c>
      <c r="I9" s="43">
        <f>H9+E9</f>
        <v>4559538.3225999996</v>
      </c>
      <c r="J9" s="43">
        <f>I9/VLOOKUP(A9,Beskatningsgrundlag!$B$18:$N$115,12,FALSE)*1000</f>
        <v>85062.839494794956</v>
      </c>
      <c r="K9" s="41">
        <v>8</v>
      </c>
      <c r="L9" t="str">
        <f>VLOOKUP(A9,Kommunetyper!$A$1:$C$99,3,FALSE)</f>
        <v>bykommune</v>
      </c>
    </row>
    <row r="10" spans="1:14" x14ac:dyDescent="0.3">
      <c r="A10" s="3" t="s">
        <v>19</v>
      </c>
      <c r="B10" s="43">
        <f>VLOOKUP(A10,Beskatningsgrundlag!$B$18:$N$115,10,FALSE)*0.2507</f>
        <v>3302253.7430999996</v>
      </c>
      <c r="C10" s="43">
        <f>VLOOKUP(A10,selskabsskat!$B$1:$C$99,2,FALSE)</f>
        <v>431032</v>
      </c>
      <c r="D10" s="43">
        <f>VLOOKUP(A10,dækningsafgift!$B$1:$C$99,2,FALSE)</f>
        <v>3446</v>
      </c>
      <c r="E10" s="43">
        <f>SUM(B10:D10)</f>
        <v>3736731.7430999996</v>
      </c>
      <c r="F10" s="41">
        <f>E10/VLOOKUP(A10,Beskatningsgrundlag!$B$18:$N$115,12,FALSE)*1000</f>
        <v>61997.805665980879</v>
      </c>
      <c r="G10" s="41">
        <v>38</v>
      </c>
      <c r="H10" s="43">
        <f>VLOOKUP(A10,'Tilskud og udligning'!$B$18:$BC$115,54,FALSE)</f>
        <v>1389840</v>
      </c>
      <c r="I10" s="43">
        <f>H10+E10</f>
        <v>5126571.7430999996</v>
      </c>
      <c r="J10" s="43">
        <f>I10/VLOOKUP(A10,Beskatningsgrundlag!$B$18:$N$115,12,FALSE)*1000</f>
        <v>85057.269430249537</v>
      </c>
      <c r="K10" s="41">
        <v>9</v>
      </c>
      <c r="L10" t="str">
        <f>VLOOKUP(A10,Kommunetyper!$A$1:$C$99,3,FALSE)</f>
        <v>mindre bykommune</v>
      </c>
    </row>
    <row r="11" spans="1:14" x14ac:dyDescent="0.3">
      <c r="A11" s="3" t="s">
        <v>24</v>
      </c>
      <c r="B11" s="43">
        <f>VLOOKUP(A11,Beskatningsgrundlag!$B$18:$N$115,10,FALSE)*0.2507</f>
        <v>2135292.1239999998</v>
      </c>
      <c r="C11" s="43">
        <f>VLOOKUP(A11,selskabsskat!$B$1:$C$99,2,FALSE)</f>
        <v>92224</v>
      </c>
      <c r="D11" s="43">
        <f>VLOOKUP(A11,dækningsafgift!$B$1:$C$99,2,FALSE)</f>
        <v>1745</v>
      </c>
      <c r="E11" s="43">
        <f>SUM(B11:D11)</f>
        <v>2229261.1239999998</v>
      </c>
      <c r="F11" s="41">
        <f>E11/VLOOKUP(A11,Beskatningsgrundlag!$B$18:$N$115,12,FALSE)*1000</f>
        <v>85405.759098919618</v>
      </c>
      <c r="G11" s="41">
        <v>5</v>
      </c>
      <c r="H11" s="43">
        <f>VLOOKUP(A11,'Tilskud og udligning'!$B$18:$BC$115,54,FALSE)</f>
        <v>-39480</v>
      </c>
      <c r="I11" s="43">
        <f>H11+E11</f>
        <v>2189781.1239999998</v>
      </c>
      <c r="J11" s="43">
        <f>I11/VLOOKUP(A11,Beskatningsgrundlag!$B$18:$N$115,12,FALSE)*1000</f>
        <v>83893.231323270244</v>
      </c>
      <c r="K11" s="41">
        <v>10</v>
      </c>
      <c r="L11" t="str">
        <f>VLOOKUP(A11,Kommunetyper!$A$1:$C$99,3,FALSE)</f>
        <v>mindre bykommune</v>
      </c>
    </row>
    <row r="12" spans="1:14" x14ac:dyDescent="0.3">
      <c r="A12" s="3" t="s">
        <v>11</v>
      </c>
      <c r="B12" s="43">
        <f>VLOOKUP(A12,Beskatningsgrundlag!$B$18:$N$115,10,FALSE)*0.2507</f>
        <v>1572743.8869999999</v>
      </c>
      <c r="C12" s="43">
        <f>VLOOKUP(A12,selskabsskat!$B$1:$C$99,2,FALSE)</f>
        <v>59567</v>
      </c>
      <c r="D12" s="43">
        <f>VLOOKUP(A12,dækningsafgift!$B$1:$C$99,2,FALSE)</f>
        <v>1365</v>
      </c>
      <c r="E12" s="43">
        <f>SUM(B12:D12)</f>
        <v>1633675.8869999999</v>
      </c>
      <c r="F12" s="41">
        <f>E12/VLOOKUP(A12,Beskatningsgrundlag!$B$18:$N$115,12,FALSE)*1000</f>
        <v>57929.714797347609</v>
      </c>
      <c r="G12" s="41">
        <v>67</v>
      </c>
      <c r="H12" s="43">
        <f>VLOOKUP(A12,'Tilskud og udligning'!$B$18:$BC$115,54,FALSE)</f>
        <v>725472</v>
      </c>
      <c r="I12" s="43">
        <f>H12+E12</f>
        <v>2359147.8870000001</v>
      </c>
      <c r="J12" s="43">
        <f>I12/VLOOKUP(A12,Beskatningsgrundlag!$B$18:$N$115,12,FALSE)*1000</f>
        <v>83654.760008510333</v>
      </c>
      <c r="K12" s="41">
        <v>11</v>
      </c>
      <c r="L12" t="str">
        <f>VLOOKUP(A12,Kommunetyper!$A$1:$C$99,3,FALSE)</f>
        <v>bykommune</v>
      </c>
    </row>
    <row r="13" spans="1:14" x14ac:dyDescent="0.3">
      <c r="A13" s="3" t="s">
        <v>13</v>
      </c>
      <c r="B13" s="43">
        <f>VLOOKUP(A13,Beskatningsgrundlag!$B$18:$N$115,10,FALSE)*0.2507</f>
        <v>2103381.2730999999</v>
      </c>
      <c r="C13" s="43">
        <f>VLOOKUP(A13,selskabsskat!$B$1:$C$99,2,FALSE)</f>
        <v>176509</v>
      </c>
      <c r="D13" s="43">
        <f>VLOOKUP(A13,dækningsafgift!$B$1:$C$99,2,FALSE)</f>
        <v>4037</v>
      </c>
      <c r="E13" s="43">
        <f>SUM(B13:D13)</f>
        <v>2283927.2730999999</v>
      </c>
      <c r="F13" s="41">
        <f>E13/VLOOKUP(A13,Beskatningsgrundlag!$B$18:$N$115,12,FALSE)*1000</f>
        <v>55288.854077803866</v>
      </c>
      <c r="G13" s="41">
        <v>89</v>
      </c>
      <c r="H13" s="43">
        <f>VLOOKUP(A13,'Tilskud og udligning'!$B$18:$BC$115,54,FALSE)</f>
        <v>1171020</v>
      </c>
      <c r="I13" s="43">
        <f>H13+E13</f>
        <v>3454947.2730999999</v>
      </c>
      <c r="J13" s="43">
        <f>I13/VLOOKUP(A13,Beskatningsgrundlag!$B$18:$N$115,12,FALSE)*1000</f>
        <v>83636.671744656123</v>
      </c>
      <c r="K13" s="41">
        <v>12</v>
      </c>
      <c r="L13" t="str">
        <f>VLOOKUP(A13,Kommunetyper!$A$1:$C$99,3,FALSE)</f>
        <v>bykommune</v>
      </c>
    </row>
    <row r="14" spans="1:14" x14ac:dyDescent="0.3">
      <c r="A14" s="3" t="s">
        <v>44</v>
      </c>
      <c r="B14" s="43">
        <f>VLOOKUP(A14,Beskatningsgrundlag!$B$18:$N$115,10,FALSE)*0.2507</f>
        <v>2924846.9546999997</v>
      </c>
      <c r="C14" s="43">
        <f>VLOOKUP(A14,selskabsskat!$B$1:$C$99,2,FALSE)</f>
        <v>416030</v>
      </c>
      <c r="D14" s="43">
        <f>VLOOKUP(A14,dækningsafgift!$B$1:$C$99,2,FALSE)</f>
        <v>405</v>
      </c>
      <c r="E14" s="43">
        <f>SUM(B14:D14)</f>
        <v>3341281.9546999997</v>
      </c>
      <c r="F14" s="41">
        <f>E14/VLOOKUP(A14,Beskatningsgrundlag!$B$18:$N$115,12,FALSE)*1000</f>
        <v>69653.574206795907</v>
      </c>
      <c r="G14" s="41">
        <v>21</v>
      </c>
      <c r="H14" s="43">
        <f>VLOOKUP(A14,'Tilskud og udligning'!$B$18:$BC$115,54,FALSE)</f>
        <v>669984</v>
      </c>
      <c r="I14" s="43">
        <f>H14+E14</f>
        <v>4011265.9546999997</v>
      </c>
      <c r="J14" s="43">
        <f>I14/VLOOKUP(A14,Beskatningsgrundlag!$B$18:$N$115,12,FALSE)*1000</f>
        <v>83620.303412549503</v>
      </c>
      <c r="K14" s="41">
        <v>13</v>
      </c>
      <c r="L14" t="str">
        <f>VLOOKUP(A14,Kommunetyper!$A$1:$C$99,3,FALSE)</f>
        <v>yderkommune</v>
      </c>
    </row>
    <row r="15" spans="1:14" x14ac:dyDescent="0.3">
      <c r="A15" s="3" t="s">
        <v>32</v>
      </c>
      <c r="B15" s="43">
        <f>VLOOKUP(A15,Beskatningsgrundlag!$B$18:$N$115,10,FALSE)*0.2507</f>
        <v>3862960.5885999994</v>
      </c>
      <c r="C15" s="43">
        <f>VLOOKUP(A15,selskabsskat!$B$1:$C$99,2,FALSE)</f>
        <v>390555</v>
      </c>
      <c r="D15" s="43">
        <f>VLOOKUP(A15,dækningsafgift!$B$1:$C$99,2,FALSE)</f>
        <v>8190</v>
      </c>
      <c r="E15" s="43">
        <f>SUM(B15:D15)</f>
        <v>4261705.5885999994</v>
      </c>
      <c r="F15" s="41">
        <f>E15/VLOOKUP(A15,Beskatningsgrundlag!$B$18:$N$115,12,FALSE)*1000</f>
        <v>76715.610393865194</v>
      </c>
      <c r="G15" s="41">
        <v>12</v>
      </c>
      <c r="H15" s="43">
        <f>VLOOKUP(A15,'Tilskud og udligning'!$B$18:$BC$115,54,FALSE)</f>
        <v>374520</v>
      </c>
      <c r="I15" s="43">
        <f>H15+E15</f>
        <v>4636225.5885999994</v>
      </c>
      <c r="J15" s="43">
        <f>I15/VLOOKUP(A15,Beskatningsgrundlag!$B$18:$N$115,12,FALSE)*1000</f>
        <v>83457.401868519562</v>
      </c>
      <c r="K15" s="41">
        <v>14</v>
      </c>
      <c r="L15" t="str">
        <f>VLOOKUP(A15,Kommunetyper!$A$1:$C$99,3,FALSE)</f>
        <v>mindre bykommune</v>
      </c>
    </row>
    <row r="16" spans="1:14" x14ac:dyDescent="0.3">
      <c r="A16" s="3" t="s">
        <v>30</v>
      </c>
      <c r="B16" s="43">
        <f>VLOOKUP(A16,Beskatningsgrundlag!$B$18:$N$115,10,FALSE)*0.2507</f>
        <v>1944746.5861999998</v>
      </c>
      <c r="C16" s="43">
        <f>VLOOKUP(A16,selskabsskat!$B$1:$C$99,2,FALSE)</f>
        <v>16198</v>
      </c>
      <c r="D16" s="43">
        <f>VLOOKUP(A16,dækningsafgift!$B$1:$C$99,2,FALSE)</f>
        <v>1069</v>
      </c>
      <c r="E16" s="43">
        <f>SUM(B16:D16)</f>
        <v>1962013.5861999998</v>
      </c>
      <c r="F16" s="41">
        <f>E16/VLOOKUP(A16,Beskatningsgrundlag!$B$18:$N$115,12,FALSE)*1000</f>
        <v>61912.703887661715</v>
      </c>
      <c r="G16" s="41">
        <v>40</v>
      </c>
      <c r="H16" s="43">
        <f>VLOOKUP(A16,'Tilskud og udligning'!$B$18:$BC$115,54,FALSE)</f>
        <v>676644</v>
      </c>
      <c r="I16" s="43">
        <f>H16+E16</f>
        <v>2638657.5861999998</v>
      </c>
      <c r="J16" s="43">
        <f>I16/VLOOKUP(A16,Beskatningsgrundlag!$B$18:$N$115,12,FALSE)*1000</f>
        <v>83264.676118649411</v>
      </c>
      <c r="K16" s="41">
        <v>15</v>
      </c>
      <c r="L16" t="str">
        <f>VLOOKUP(A16,Kommunetyper!$A$1:$C$99,3,FALSE)</f>
        <v>yderkommune</v>
      </c>
    </row>
    <row r="17" spans="1:12" x14ac:dyDescent="0.3">
      <c r="A17" s="3" t="s">
        <v>28</v>
      </c>
      <c r="B17" s="43">
        <f>VLOOKUP(A17,Beskatningsgrundlag!$B$18:$N$115,10,FALSE)*0.2507</f>
        <v>3566241.5951999999</v>
      </c>
      <c r="C17" s="43">
        <f>VLOOKUP(A17,selskabsskat!$B$1:$C$99,2,FALSE)</f>
        <v>58715</v>
      </c>
      <c r="D17" s="43">
        <f>VLOOKUP(A17,dækningsafgift!$B$1:$C$99,2,FALSE)</f>
        <v>560</v>
      </c>
      <c r="E17" s="43">
        <f>SUM(B17:D17)</f>
        <v>3625516.5951999999</v>
      </c>
      <c r="F17" s="41">
        <f>E17/VLOOKUP(A17,Beskatningsgrundlag!$B$18:$N$115,12,FALSE)*1000</f>
        <v>84690.522908734143</v>
      </c>
      <c r="G17" s="41">
        <v>8</v>
      </c>
      <c r="H17" s="43">
        <f>VLOOKUP(A17,'Tilskud og udligning'!$B$18:$BC$115,54,FALSE)</f>
        <v>-67344</v>
      </c>
      <c r="I17" s="43">
        <f>H17+E17</f>
        <v>3558172.5951999999</v>
      </c>
      <c r="J17" s="43">
        <f>I17/VLOOKUP(A17,Beskatningsgrundlag!$B$18:$N$115,12,FALSE)*1000</f>
        <v>83117.395762573287</v>
      </c>
      <c r="K17" s="41">
        <v>16</v>
      </c>
      <c r="L17" t="str">
        <f>VLOOKUP(A17,Kommunetyper!$A$1:$C$99,3,FALSE)</f>
        <v>mindre bykommune</v>
      </c>
    </row>
    <row r="18" spans="1:12" x14ac:dyDescent="0.3">
      <c r="A18" s="3" t="s">
        <v>56</v>
      </c>
      <c r="B18" s="43">
        <f>VLOOKUP(A18,Beskatningsgrundlag!$B$18:$N$115,10,FALSE)*0.2507</f>
        <v>677077.27289999998</v>
      </c>
      <c r="C18" s="43">
        <f>VLOOKUP(A18,selskabsskat!$B$1:$C$99,2,FALSE)</f>
        <v>26388</v>
      </c>
      <c r="D18" s="43">
        <f>VLOOKUP(A18,dækningsafgift!$B$1:$C$99,2,FALSE)</f>
        <v>6</v>
      </c>
      <c r="E18" s="43">
        <f>SUM(B18:D18)</f>
        <v>703471.27289999998</v>
      </c>
      <c r="F18" s="41">
        <f>E18/VLOOKUP(A18,Beskatningsgrundlag!$B$18:$N$115,12,FALSE)*1000</f>
        <v>59130.139774733121</v>
      </c>
      <c r="G18" s="41">
        <v>55</v>
      </c>
      <c r="H18" s="43">
        <f>VLOOKUP(A18,'Tilskud og udligning'!$B$18:$BC$115,54,FALSE)</f>
        <v>281160</v>
      </c>
      <c r="I18" s="43">
        <f>H18+E18</f>
        <v>984631.27289999998</v>
      </c>
      <c r="J18" s="43">
        <f>I18/VLOOKUP(A18,Beskatningsgrundlag!$B$18:$N$115,12,FALSE)*1000</f>
        <v>82762.988392031606</v>
      </c>
      <c r="K18" s="41">
        <v>17</v>
      </c>
      <c r="L18" t="str">
        <f>VLOOKUP(A18,Kommunetyper!$A$1:$C$99,3,FALSE)</f>
        <v>yderkommune</v>
      </c>
    </row>
    <row r="19" spans="1:12" x14ac:dyDescent="0.3">
      <c r="A19" s="3" t="s">
        <v>8</v>
      </c>
      <c r="B19" s="43">
        <f>VLOOKUP(A19,Beskatningsgrundlag!$B$18:$N$115,10,FALSE)*0.2507</f>
        <v>8308870.6280999994</v>
      </c>
      <c r="C19" s="43">
        <f>VLOOKUP(A19,selskabsskat!$B$1:$C$99,2,FALSE)</f>
        <v>154415</v>
      </c>
      <c r="D19" s="43">
        <f>VLOOKUP(A19,dækningsafgift!$B$1:$C$99,2,FALSE)</f>
        <v>33757</v>
      </c>
      <c r="E19" s="43">
        <f>SUM(B19:D19)</f>
        <v>8497042.6281000003</v>
      </c>
      <c r="F19" s="41">
        <f>E19/VLOOKUP(A19,Beskatningsgrundlag!$B$18:$N$115,12,FALSE)*1000</f>
        <v>80237.231967251821</v>
      </c>
      <c r="G19" s="41">
        <v>9</v>
      </c>
      <c r="H19" s="43">
        <f>VLOOKUP(A19,'Tilskud og udligning'!$B$18:$BC$115,54,FALSE)</f>
        <v>265296</v>
      </c>
      <c r="I19" s="43">
        <f>H19+E19</f>
        <v>8762338.6281000003</v>
      </c>
      <c r="J19" s="43">
        <f>I19/VLOOKUP(A19,Beskatningsgrundlag!$B$18:$N$115,12,FALSE)*1000</f>
        <v>82742.41143070285</v>
      </c>
      <c r="K19" s="41">
        <v>18</v>
      </c>
      <c r="L19" t="str">
        <f>VLOOKUP(A19,Kommunetyper!$A$1:$C$99,3,FALSE)</f>
        <v>bykommune</v>
      </c>
    </row>
    <row r="20" spans="1:12" x14ac:dyDescent="0.3">
      <c r="A20" s="3" t="s">
        <v>9</v>
      </c>
      <c r="B20" s="43">
        <f>VLOOKUP(A20,Beskatningsgrundlag!$B$18:$N$115,10,FALSE)*0.2507</f>
        <v>1216200.8539999998</v>
      </c>
      <c r="C20" s="43">
        <f>VLOOKUP(A20,selskabsskat!$B$1:$C$99,2,FALSE)</f>
        <v>10053</v>
      </c>
      <c r="D20" s="43">
        <f>VLOOKUP(A20,dækningsafgift!$B$1:$C$99,2,FALSE)</f>
        <v>313</v>
      </c>
      <c r="E20" s="43">
        <f>SUM(B20:D20)</f>
        <v>1226566.8539999998</v>
      </c>
      <c r="F20" s="41">
        <f>E20/VLOOKUP(A20,Beskatningsgrundlag!$B$18:$N$115,12,FALSE)*1000</f>
        <v>85332.326005287308</v>
      </c>
      <c r="G20" s="41">
        <v>6</v>
      </c>
      <c r="H20" s="43">
        <f>VLOOKUP(A20,'Tilskud og udligning'!$B$18:$BC$115,54,FALSE)</f>
        <v>-39684</v>
      </c>
      <c r="I20" s="43">
        <f>H20+E20</f>
        <v>1186882.8539999998</v>
      </c>
      <c r="J20" s="43">
        <f>I20/VLOOKUP(A20,Beskatningsgrundlag!$B$18:$N$115,12,FALSE)*1000</f>
        <v>82571.507861416438</v>
      </c>
      <c r="K20" s="41">
        <v>19</v>
      </c>
      <c r="L20" t="str">
        <f>VLOOKUP(A20,Kommunetyper!$A$1:$C$99,3,FALSE)</f>
        <v>mindre bykommune</v>
      </c>
    </row>
    <row r="21" spans="1:12" x14ac:dyDescent="0.3">
      <c r="A21" s="3" t="s">
        <v>37</v>
      </c>
      <c r="B21" s="43">
        <f>VLOOKUP(A21,Beskatningsgrundlag!$B$18:$N$115,10,FALSE)*0.2507</f>
        <v>4002985.3130999994</v>
      </c>
      <c r="C21" s="43">
        <f>VLOOKUP(A21,selskabsskat!$B$1:$C$99,2,FALSE)</f>
        <v>95762</v>
      </c>
      <c r="D21" s="43">
        <f>VLOOKUP(A21,dækningsafgift!$B$1:$C$99,2,FALSE)</f>
        <v>4416</v>
      </c>
      <c r="E21" s="43">
        <f>SUM(B21:D21)</f>
        <v>4103163.3130999994</v>
      </c>
      <c r="F21" s="41">
        <f>E21/VLOOKUP(A21,Beskatningsgrundlag!$B$18:$N$115,12,FALSE)*1000</f>
        <v>64430.050139752522</v>
      </c>
      <c r="G21" s="41">
        <v>29</v>
      </c>
      <c r="H21" s="43">
        <f>VLOOKUP(A21,'Tilskud og udligning'!$B$18:$BC$115,54,FALSE)</f>
        <v>1148256</v>
      </c>
      <c r="I21" s="43">
        <f>H21+E21</f>
        <v>5251419.313099999</v>
      </c>
      <c r="J21" s="43">
        <f>I21/VLOOKUP(A21,Beskatningsgrundlag!$B$18:$N$115,12,FALSE)*1000</f>
        <v>82460.575860498691</v>
      </c>
      <c r="K21" s="41">
        <v>20</v>
      </c>
      <c r="L21" t="str">
        <f>VLOOKUP(A21,Kommunetyper!$A$1:$C$99,3,FALSE)</f>
        <v>mindre bykommune</v>
      </c>
    </row>
    <row r="22" spans="1:12" x14ac:dyDescent="0.3">
      <c r="A22" s="3" t="s">
        <v>7</v>
      </c>
      <c r="B22" s="43">
        <f>VLOOKUP(A22,Beskatningsgrundlag!$B$18:$N$115,10,FALSE)*0.2507</f>
        <v>44408085.953399993</v>
      </c>
      <c r="C22" s="43">
        <f>VLOOKUP(A22,selskabsskat!$B$1:$C$99,2,FALSE)</f>
        <v>3382672</v>
      </c>
      <c r="D22" s="43">
        <f>VLOOKUP(A22,dækningsafgift!$B$1:$C$99,2,FALSE)</f>
        <v>291718</v>
      </c>
      <c r="E22" s="43">
        <f>SUM(B22:D22)</f>
        <v>48082475.953399993</v>
      </c>
      <c r="F22" s="41">
        <f>E22/VLOOKUP(A22,Beskatningsgrundlag!$B$18:$N$115,12,FALSE)*1000</f>
        <v>71478.867328495966</v>
      </c>
      <c r="G22" s="41">
        <v>18</v>
      </c>
      <c r="H22" s="43">
        <f>VLOOKUP(A22,'Tilskud og udligning'!$B$18:$BC$115,54,FALSE)</f>
        <v>7320132</v>
      </c>
      <c r="I22" s="43">
        <f>H22+E22</f>
        <v>55402607.953399993</v>
      </c>
      <c r="J22" s="43">
        <f>I22/VLOOKUP(A22,Beskatningsgrundlag!$B$18:$N$115,12,FALSE)*1000</f>
        <v>82360.893132703306</v>
      </c>
      <c r="K22" s="41">
        <v>21</v>
      </c>
      <c r="L22" t="str">
        <f>VLOOKUP(A22,Kommunetyper!$A$1:$C$99,3,FALSE)</f>
        <v>bykommune</v>
      </c>
    </row>
    <row r="23" spans="1:12" x14ac:dyDescent="0.3">
      <c r="A23" s="3" t="s">
        <v>62</v>
      </c>
      <c r="B23" s="43">
        <f>VLOOKUP(A23,Beskatningsgrundlag!$B$18:$N$115,10,FALSE)*0.2507</f>
        <v>303598.95349999995</v>
      </c>
      <c r="C23" s="43">
        <f>VLOOKUP(A23,selskabsskat!$B$1:$C$99,2,FALSE)</f>
        <v>1984</v>
      </c>
      <c r="D23" s="43">
        <f>VLOOKUP(A23,dækningsafgift!$B$1:$C$99,2,FALSE)</f>
        <v>154</v>
      </c>
      <c r="E23" s="43">
        <f>SUM(B23:D23)</f>
        <v>305736.95349999995</v>
      </c>
      <c r="F23" s="41">
        <f>E23/VLOOKUP(A23,Beskatningsgrundlag!$B$18:$N$115,12,FALSE)*1000</f>
        <v>52191.354301809486</v>
      </c>
      <c r="G23" s="41">
        <v>98</v>
      </c>
      <c r="H23" s="43">
        <f>VLOOKUP(A23,'Tilskud og udligning'!$B$18:$BC$115,54,FALSE)</f>
        <v>175968</v>
      </c>
      <c r="I23" s="43">
        <f>H23+E23</f>
        <v>481704.95349999995</v>
      </c>
      <c r="J23" s="43">
        <f>I23/VLOOKUP(A23,Beskatningsgrundlag!$B$18:$N$115,12,FALSE)*1000</f>
        <v>82230.275435302145</v>
      </c>
      <c r="K23" s="41">
        <v>22</v>
      </c>
      <c r="L23" t="str">
        <f>VLOOKUP(A23,Kommunetyper!$A$1:$C$99,3,FALSE)</f>
        <v>yderkommune</v>
      </c>
    </row>
    <row r="24" spans="1:12" x14ac:dyDescent="0.3">
      <c r="A24" s="3" t="s">
        <v>65</v>
      </c>
      <c r="B24" s="43">
        <f>VLOOKUP(A24,Beskatningsgrundlag!$B$18:$N$115,10,FALSE)*0.2507</f>
        <v>252473.95319999999</v>
      </c>
      <c r="C24" s="43">
        <f>VLOOKUP(A24,selskabsskat!$B$1:$C$99,2,FALSE)</f>
        <v>1274</v>
      </c>
      <c r="D24" s="43">
        <f>VLOOKUP(A24,dækningsafgift!$B$1:$C$99,2,FALSE)</f>
        <v>0</v>
      </c>
      <c r="E24" s="43">
        <f>SUM(B24:D24)</f>
        <v>253747.95319999999</v>
      </c>
      <c r="F24" s="41">
        <f>E24/VLOOKUP(A24,Beskatningsgrundlag!$B$18:$N$115,12,FALSE)*1000</f>
        <v>78462.570562770561</v>
      </c>
      <c r="G24" s="41">
        <v>11</v>
      </c>
      <c r="H24" s="43">
        <f>VLOOKUP(A24,'Tilskud og udligning'!$B$18:$BC$115,54,FALSE)</f>
        <v>12060</v>
      </c>
      <c r="I24" s="43">
        <f>H24+E24</f>
        <v>265807.95319999999</v>
      </c>
      <c r="J24" s="43">
        <f>I24/VLOOKUP(A24,Beskatningsgrundlag!$B$18:$N$115,12,FALSE)*1000</f>
        <v>82191.698577612857</v>
      </c>
      <c r="K24" s="41">
        <v>23</v>
      </c>
      <c r="L24" t="str">
        <f>VLOOKUP(A24,Kommunetyper!$A$1:$C$99,3,FALSE)</f>
        <v>mellemkommune</v>
      </c>
    </row>
    <row r="25" spans="1:12" x14ac:dyDescent="0.3">
      <c r="A25" s="3" t="s">
        <v>18</v>
      </c>
      <c r="B25" s="43">
        <f>VLOOKUP(A25,Beskatningsgrundlag!$B$18:$N$115,10,FALSE)*0.2507</f>
        <v>3354927.5679999995</v>
      </c>
      <c r="C25" s="43">
        <f>VLOOKUP(A25,selskabsskat!$B$1:$C$99,2,FALSE)</f>
        <v>120109</v>
      </c>
      <c r="D25" s="43">
        <f>VLOOKUP(A25,dækningsafgift!$B$1:$C$99,2,FALSE)</f>
        <v>9964</v>
      </c>
      <c r="E25" s="43">
        <f>SUM(B25:D25)</f>
        <v>3485000.5679999995</v>
      </c>
      <c r="F25" s="41">
        <f>E25/VLOOKUP(A25,Beskatningsgrundlag!$B$18:$N$115,12,FALSE)*1000</f>
        <v>64666.380316187926</v>
      </c>
      <c r="G25" s="41">
        <v>28</v>
      </c>
      <c r="H25" s="43">
        <f>VLOOKUP(A25,'Tilskud og udligning'!$B$18:$BC$115,54,FALSE)</f>
        <v>929640</v>
      </c>
      <c r="I25" s="43">
        <f>H25+E25</f>
        <v>4414640.568</v>
      </c>
      <c r="J25" s="43">
        <f>I25/VLOOKUP(A25,Beskatningsgrundlag!$B$18:$N$115,12,FALSE)*1000</f>
        <v>81916.435983077259</v>
      </c>
      <c r="K25" s="41">
        <v>24</v>
      </c>
      <c r="L25" t="str">
        <f>VLOOKUP(A25,Kommunetyper!$A$1:$C$99,3,FALSE)</f>
        <v>bykommune</v>
      </c>
    </row>
    <row r="26" spans="1:12" x14ac:dyDescent="0.3">
      <c r="A26" s="3" t="s">
        <v>16</v>
      </c>
      <c r="B26" s="43">
        <f>VLOOKUP(A26,Beskatningsgrundlag!$B$18:$N$115,10,FALSE)*0.2507</f>
        <v>1529777.6675</v>
      </c>
      <c r="C26" s="43">
        <f>VLOOKUP(A26,selskabsskat!$B$1:$C$99,2,FALSE)</f>
        <v>88801</v>
      </c>
      <c r="D26" s="43">
        <f>VLOOKUP(A26,dækningsafgift!$B$1:$C$99,2,FALSE)</f>
        <v>13228</v>
      </c>
      <c r="E26" s="43">
        <f>SUM(B26:D26)</f>
        <v>1631806.6675</v>
      </c>
      <c r="F26" s="41">
        <f>E26/VLOOKUP(A26,Beskatningsgrundlag!$B$18:$N$115,12,FALSE)*1000</f>
        <v>65092.611093382257</v>
      </c>
      <c r="G26" s="41">
        <v>24</v>
      </c>
      <c r="H26" s="43">
        <f>VLOOKUP(A26,'Tilskud og udligning'!$B$18:$BC$115,54,FALSE)</f>
        <v>418800</v>
      </c>
      <c r="I26" s="43">
        <f>H26+E26</f>
        <v>2050606.6675</v>
      </c>
      <c r="J26" s="43">
        <f>I26/VLOOKUP(A26,Beskatningsgrundlag!$B$18:$N$115,12,FALSE)*1000</f>
        <v>81798.502832183178</v>
      </c>
      <c r="K26" s="41">
        <v>25</v>
      </c>
      <c r="L26" t="str">
        <f>VLOOKUP(A26,Kommunetyper!$A$1:$C$99,3,FALSE)</f>
        <v>bykommune</v>
      </c>
    </row>
    <row r="27" spans="1:12" x14ac:dyDescent="0.3">
      <c r="A27" s="3" t="s">
        <v>26</v>
      </c>
      <c r="B27" s="43">
        <f>VLOOKUP(A27,Beskatningsgrundlag!$B$18:$N$115,10,FALSE)*0.2507</f>
        <v>3098791.6398999998</v>
      </c>
      <c r="C27" s="43">
        <f>VLOOKUP(A27,selskabsskat!$B$1:$C$99,2,FALSE)</f>
        <v>42213</v>
      </c>
      <c r="D27" s="43">
        <f>VLOOKUP(A27,dækningsafgift!$B$1:$C$99,2,FALSE)</f>
        <v>292</v>
      </c>
      <c r="E27" s="43">
        <f>SUM(B27:D27)</f>
        <v>3141296.6398999998</v>
      </c>
      <c r="F27" s="41">
        <f>E27/VLOOKUP(A27,Beskatningsgrundlag!$B$18:$N$115,12,FALSE)*1000</f>
        <v>74106.410623039003</v>
      </c>
      <c r="G27" s="41">
        <v>13</v>
      </c>
      <c r="H27" s="43">
        <f>VLOOKUP(A27,'Tilskud og udligning'!$B$18:$BC$115,54,FALSE)</f>
        <v>309876</v>
      </c>
      <c r="I27" s="43">
        <f>H27+E27</f>
        <v>3451172.6398999998</v>
      </c>
      <c r="J27" s="43">
        <f>I27/VLOOKUP(A27,Beskatningsgrundlag!$B$18:$N$115,12,FALSE)*1000</f>
        <v>81416.703387671325</v>
      </c>
      <c r="K27" s="41">
        <v>26</v>
      </c>
      <c r="L27" t="str">
        <f>VLOOKUP(A27,Kommunetyper!$A$1:$C$99,3,FALSE)</f>
        <v>mindre bykommune</v>
      </c>
    </row>
    <row r="28" spans="1:12" x14ac:dyDescent="0.3">
      <c r="A28" s="3" t="s">
        <v>17</v>
      </c>
      <c r="B28" s="43">
        <f>VLOOKUP(A28,Beskatningsgrundlag!$B$18:$N$115,10,FALSE)*0.2507</f>
        <v>1877877.3751999999</v>
      </c>
      <c r="C28" s="43">
        <f>VLOOKUP(A28,selskabsskat!$B$1:$C$99,2,FALSE)</f>
        <v>63376</v>
      </c>
      <c r="D28" s="43">
        <f>VLOOKUP(A28,dækningsafgift!$B$1:$C$99,2,FALSE)</f>
        <v>21375</v>
      </c>
      <c r="E28" s="43">
        <f>SUM(B28:D28)</f>
        <v>1962628.3751999999</v>
      </c>
      <c r="F28" s="41">
        <f>E28/VLOOKUP(A28,Beskatningsgrundlag!$B$18:$N$115,12,FALSE)*1000</f>
        <v>63100.934803716686</v>
      </c>
      <c r="G28" s="41">
        <v>34</v>
      </c>
      <c r="H28" s="43">
        <f>VLOOKUP(A28,'Tilskud og udligning'!$B$18:$BC$115,54,FALSE)</f>
        <v>565416</v>
      </c>
      <c r="I28" s="43">
        <f>H28+E28</f>
        <v>2528044.3751999997</v>
      </c>
      <c r="J28" s="43">
        <f>I28/VLOOKUP(A28,Beskatningsgrundlag!$B$18:$N$115,12,FALSE)*1000</f>
        <v>81279.759997427886</v>
      </c>
      <c r="K28" s="41">
        <v>27</v>
      </c>
      <c r="L28" t="str">
        <f>VLOOKUP(A28,Kommunetyper!$A$1:$C$99,3,FALSE)</f>
        <v>bykommune</v>
      </c>
    </row>
    <row r="29" spans="1:12" x14ac:dyDescent="0.3">
      <c r="A29" s="3" t="s">
        <v>100</v>
      </c>
      <c r="B29" s="43">
        <f>VLOOKUP(A29,Beskatningsgrundlag!$B$18:$N$115,10,FALSE)*0.2507</f>
        <v>1043245.9323999999</v>
      </c>
      <c r="C29" s="43">
        <f>VLOOKUP(A29,selskabsskat!$B$1:$C$99,2,FALSE)</f>
        <v>24385</v>
      </c>
      <c r="D29" s="43">
        <f>VLOOKUP(A29,dækningsafgift!$B$1:$C$99,2,FALSE)</f>
        <v>0</v>
      </c>
      <c r="E29" s="43">
        <f>SUM(B29:D29)</f>
        <v>1067630.9323999998</v>
      </c>
      <c r="F29" s="41">
        <f>E29/VLOOKUP(A29,Beskatningsgrundlag!$B$18:$N$115,12,FALSE)*1000</f>
        <v>55060.904198040218</v>
      </c>
      <c r="G29" s="41">
        <v>93</v>
      </c>
      <c r="H29" s="43">
        <f>VLOOKUP(A29,'Tilskud og udligning'!$B$18:$BC$115,54,FALSE)</f>
        <v>504300</v>
      </c>
      <c r="I29" s="43">
        <f>H29+E29</f>
        <v>1571930.9323999998</v>
      </c>
      <c r="J29" s="43">
        <f>I29/VLOOKUP(A29,Beskatningsgrundlag!$B$18:$N$115,12,FALSE)*1000</f>
        <v>81069.155874161937</v>
      </c>
      <c r="K29" s="41">
        <v>28</v>
      </c>
      <c r="L29" t="str">
        <f>VLOOKUP(A29,Kommunetyper!$A$1:$C$99,3,FALSE)</f>
        <v>yderkommune</v>
      </c>
    </row>
    <row r="30" spans="1:12" x14ac:dyDescent="0.3">
      <c r="A30" s="3" t="s">
        <v>89</v>
      </c>
      <c r="B30" s="43">
        <f>VLOOKUP(A30,Beskatningsgrundlag!$B$18:$N$115,10,FALSE)*0.2507</f>
        <v>1156930.8613999998</v>
      </c>
      <c r="C30" s="43">
        <f>VLOOKUP(A30,selskabsskat!$B$1:$C$99,2,FALSE)</f>
        <v>53257</v>
      </c>
      <c r="D30" s="43">
        <f>VLOOKUP(A30,dækningsafgift!$B$1:$C$99,2,FALSE)</f>
        <v>373</v>
      </c>
      <c r="E30" s="43">
        <f>SUM(B30:D30)</f>
        <v>1210560.8613999998</v>
      </c>
      <c r="F30" s="41">
        <f>E30/VLOOKUP(A30,Beskatningsgrundlag!$B$18:$N$115,12,FALSE)*1000</f>
        <v>64975.624571949964</v>
      </c>
      <c r="G30" s="41">
        <v>27</v>
      </c>
      <c r="H30" s="43">
        <f>VLOOKUP(A30,'Tilskud og udligning'!$B$18:$BC$115,54,FALSE)</f>
        <v>299736</v>
      </c>
      <c r="I30" s="43">
        <f>H30+E30</f>
        <v>1510296.8613999998</v>
      </c>
      <c r="J30" s="43">
        <f>I30/VLOOKUP(A30,Beskatningsgrundlag!$B$18:$N$115,12,FALSE)*1000</f>
        <v>81063.649906070525</v>
      </c>
      <c r="K30" s="41">
        <v>29</v>
      </c>
      <c r="L30" t="str">
        <f>VLOOKUP(A30,Kommunetyper!$A$1:$C$99,3,FALSE)</f>
        <v>yderkommune</v>
      </c>
    </row>
    <row r="31" spans="1:12" x14ac:dyDescent="0.3">
      <c r="A31" s="3" t="s">
        <v>39</v>
      </c>
      <c r="B31" s="43">
        <f>VLOOKUP(A31,Beskatningsgrundlag!$B$18:$N$115,10,FALSE)*0.2507</f>
        <v>6514919.3397999993</v>
      </c>
      <c r="C31" s="43">
        <f>VLOOKUP(A31,selskabsskat!$B$1:$C$99,2,FALSE)</f>
        <v>130732</v>
      </c>
      <c r="D31" s="43">
        <f>VLOOKUP(A31,dækningsafgift!$B$1:$C$99,2,FALSE)</f>
        <v>23753</v>
      </c>
      <c r="E31" s="43">
        <f>SUM(B31:D31)</f>
        <v>6669404.3397999993</v>
      </c>
      <c r="F31" s="41">
        <f>E31/VLOOKUP(A31,Beskatningsgrundlag!$B$18:$N$115,12,FALSE)*1000</f>
        <v>72380.234630578212</v>
      </c>
      <c r="G31" s="41">
        <v>16</v>
      </c>
      <c r="H31" s="43">
        <f>VLOOKUP(A31,'Tilskud og udligning'!$B$18:$BC$115,54,FALSE)</f>
        <v>788700</v>
      </c>
      <c r="I31" s="43">
        <f>H31+E31</f>
        <v>7458104.3397999993</v>
      </c>
      <c r="J31" s="43">
        <f>I31/VLOOKUP(A31,Beskatningsgrundlag!$B$18:$N$115,12,FALSE)*1000</f>
        <v>80939.663350842151</v>
      </c>
      <c r="K31" s="41">
        <v>30</v>
      </c>
      <c r="L31" t="str">
        <f>VLOOKUP(A31,Kommunetyper!$A$1:$C$99,3,FALSE)</f>
        <v>bykommune</v>
      </c>
    </row>
    <row r="32" spans="1:12" x14ac:dyDescent="0.3">
      <c r="A32" s="3" t="s">
        <v>23</v>
      </c>
      <c r="B32" s="43">
        <f>VLOOKUP(A32,Beskatningsgrundlag!$B$18:$N$115,10,FALSE)*0.2507</f>
        <v>1131487.8197999999</v>
      </c>
      <c r="C32" s="43">
        <f>VLOOKUP(A32,selskabsskat!$B$1:$C$99,2,FALSE)</f>
        <v>54149</v>
      </c>
      <c r="D32" s="43">
        <f>VLOOKUP(A32,dækningsafgift!$B$1:$C$99,2,FALSE)</f>
        <v>0</v>
      </c>
      <c r="E32" s="43">
        <f>SUM(B32:D32)</f>
        <v>1185636.8197999999</v>
      </c>
      <c r="F32" s="41">
        <f>E32/VLOOKUP(A32,Beskatningsgrundlag!$B$18:$N$115,12,FALSE)*1000</f>
        <v>64008.898115855955</v>
      </c>
      <c r="G32" s="41">
        <v>30</v>
      </c>
      <c r="H32" s="43">
        <f>VLOOKUP(A32,'Tilskud og udligning'!$B$18:$BC$115,54,FALSE)</f>
        <v>312492</v>
      </c>
      <c r="I32" s="43">
        <f>H32+E32</f>
        <v>1498128.8197999999</v>
      </c>
      <c r="J32" s="43">
        <f>I32/VLOOKUP(A32,Beskatningsgrundlag!$B$18:$N$115,12,FALSE)*1000</f>
        <v>80879.38345840307</v>
      </c>
      <c r="K32" s="41">
        <v>31</v>
      </c>
      <c r="L32" t="str">
        <f>VLOOKUP(A32,Kommunetyper!$A$1:$C$99,3,FALSE)</f>
        <v>bykommune</v>
      </c>
    </row>
    <row r="33" spans="1:12" x14ac:dyDescent="0.3">
      <c r="A33" s="3" t="s">
        <v>96</v>
      </c>
      <c r="B33" s="43">
        <f>VLOOKUP(A33,Beskatningsgrundlag!$B$18:$N$115,10,FALSE)*0.2507</f>
        <v>3473598.4185999995</v>
      </c>
      <c r="C33" s="43">
        <f>VLOOKUP(A33,selskabsskat!$B$1:$C$99,2,FALSE)</f>
        <v>153627</v>
      </c>
      <c r="D33" s="43">
        <f>VLOOKUP(A33,dækningsafgift!$B$1:$C$99,2,FALSE)</f>
        <v>5993</v>
      </c>
      <c r="E33" s="43">
        <f>SUM(B33:D33)</f>
        <v>3633218.4185999995</v>
      </c>
      <c r="F33" s="41">
        <f>E33/VLOOKUP(A33,Beskatningsgrundlag!$B$18:$N$115,12,FALSE)*1000</f>
        <v>57622.572140455486</v>
      </c>
      <c r="G33" s="41">
        <v>69</v>
      </c>
      <c r="H33" s="43">
        <f>VLOOKUP(A33,'Tilskud og udligning'!$B$18:$BC$115,54,FALSE)</f>
        <v>1464180</v>
      </c>
      <c r="I33" s="43">
        <f>H33+E33</f>
        <v>5097398.4185999995</v>
      </c>
      <c r="J33" s="43">
        <f>I33/VLOOKUP(A33,Beskatningsgrundlag!$B$18:$N$115,12,FALSE)*1000</f>
        <v>80844.357333629378</v>
      </c>
      <c r="K33" s="41">
        <v>32</v>
      </c>
      <c r="L33" t="str">
        <f>VLOOKUP(A33,Kommunetyper!$A$1:$C$99,3,FALSE)</f>
        <v>yderkommune</v>
      </c>
    </row>
    <row r="34" spans="1:12" x14ac:dyDescent="0.3">
      <c r="A34" s="3" t="s">
        <v>35</v>
      </c>
      <c r="B34" s="43">
        <f>VLOOKUP(A34,Beskatningsgrundlag!$B$18:$N$115,10,FALSE)*0.2507</f>
        <v>2116121.3456999999</v>
      </c>
      <c r="C34" s="43">
        <f>VLOOKUP(A34,selskabsskat!$B$1:$C$99,2,FALSE)</f>
        <v>24303</v>
      </c>
      <c r="D34" s="43">
        <f>VLOOKUP(A34,dækningsafgift!$B$1:$C$99,2,FALSE)</f>
        <v>2699</v>
      </c>
      <c r="E34" s="43">
        <f>SUM(B34:D34)</f>
        <v>2143123.3456999999</v>
      </c>
      <c r="F34" s="41">
        <f>E34/VLOOKUP(A34,Beskatningsgrundlag!$B$18:$N$115,12,FALSE)*1000</f>
        <v>55237.985094592506</v>
      </c>
      <c r="G34" s="41">
        <v>90</v>
      </c>
      <c r="H34" s="43">
        <f>VLOOKUP(A34,'Tilskud og udligning'!$B$18:$BC$115,54,FALSE)</f>
        <v>990420</v>
      </c>
      <c r="I34" s="43">
        <f>H34+E34</f>
        <v>3133543.3456999999</v>
      </c>
      <c r="J34" s="43">
        <f>I34/VLOOKUP(A34,Beskatningsgrundlag!$B$18:$N$115,12,FALSE)*1000</f>
        <v>80765.589610289186</v>
      </c>
      <c r="K34" s="41">
        <v>33</v>
      </c>
      <c r="L34" t="str">
        <f>VLOOKUP(A34,Kommunetyper!$A$1:$C$99,3,FALSE)</f>
        <v>yderkommune</v>
      </c>
    </row>
    <row r="35" spans="1:12" x14ac:dyDescent="0.3">
      <c r="A35" s="3" t="s">
        <v>95</v>
      </c>
      <c r="B35" s="43">
        <f>VLOOKUP(A35,Beskatningsgrundlag!$B$18:$N$115,10,FALSE)*0.2507</f>
        <v>3270879.1394999996</v>
      </c>
      <c r="C35" s="43">
        <f>VLOOKUP(A35,selskabsskat!$B$1:$C$99,2,FALSE)</f>
        <v>76932</v>
      </c>
      <c r="D35" s="43">
        <f>VLOOKUP(A35,dækningsafgift!$B$1:$C$99,2,FALSE)</f>
        <v>4414</v>
      </c>
      <c r="E35" s="43">
        <f>SUM(B35:D35)</f>
        <v>3352225.1394999996</v>
      </c>
      <c r="F35" s="41">
        <f>E35/VLOOKUP(A35,Beskatningsgrundlag!$B$18:$N$115,12,FALSE)*1000</f>
        <v>58187.240969606493</v>
      </c>
      <c r="G35" s="41">
        <v>63</v>
      </c>
      <c r="H35" s="43">
        <f>VLOOKUP(A35,'Tilskud og udligning'!$B$18:$BC$115,54,FALSE)</f>
        <v>1299132</v>
      </c>
      <c r="I35" s="43">
        <f>H35+E35</f>
        <v>4651357.1394999996</v>
      </c>
      <c r="J35" s="43">
        <f>I35/VLOOKUP(A35,Beskatningsgrundlag!$B$18:$N$115,12,FALSE)*1000</f>
        <v>80737.309532901694</v>
      </c>
      <c r="K35" s="41">
        <v>34</v>
      </c>
      <c r="L35" t="str">
        <f>VLOOKUP(A35,Kommunetyper!$A$1:$C$99,3,FALSE)</f>
        <v>yderkommune</v>
      </c>
    </row>
    <row r="36" spans="1:12" x14ac:dyDescent="0.3">
      <c r="A36" s="3" t="s">
        <v>45</v>
      </c>
      <c r="B36" s="43">
        <f>VLOOKUP(A36,Beskatningsgrundlag!$B$18:$N$115,10,FALSE)*0.2507</f>
        <v>2131333.8216999997</v>
      </c>
      <c r="C36" s="43">
        <f>VLOOKUP(A36,selskabsskat!$B$1:$C$99,2,FALSE)</f>
        <v>44811</v>
      </c>
      <c r="D36" s="43">
        <f>VLOOKUP(A36,dækningsafgift!$B$1:$C$99,2,FALSE)</f>
        <v>872</v>
      </c>
      <c r="E36" s="43">
        <f>SUM(B36:D36)</f>
        <v>2177016.8216999997</v>
      </c>
      <c r="F36" s="41">
        <f>E36/VLOOKUP(A36,Beskatningsgrundlag!$B$18:$N$115,12,FALSE)*1000</f>
        <v>56055.226245590537</v>
      </c>
      <c r="G36" s="41">
        <v>82</v>
      </c>
      <c r="H36" s="43">
        <f>VLOOKUP(A36,'Tilskud og udligning'!$B$18:$BC$115,54,FALSE)</f>
        <v>956412</v>
      </c>
      <c r="I36" s="43">
        <f>H36+E36</f>
        <v>3133428.8216999997</v>
      </c>
      <c r="J36" s="43">
        <f>I36/VLOOKUP(A36,Beskatningsgrundlag!$B$18:$N$115,12,FALSE)*1000</f>
        <v>80681.536207740035</v>
      </c>
      <c r="K36" s="41">
        <v>35</v>
      </c>
      <c r="L36" t="str">
        <f>VLOOKUP(A36,Kommunetyper!$A$1:$C$99,3,FALSE)</f>
        <v>yderkommune</v>
      </c>
    </row>
    <row r="37" spans="1:12" x14ac:dyDescent="0.3">
      <c r="A37" s="3" t="s">
        <v>25</v>
      </c>
      <c r="B37" s="43">
        <f>VLOOKUP(A37,Beskatningsgrundlag!$B$18:$N$115,10,FALSE)*0.2507</f>
        <v>3195056.9300999995</v>
      </c>
      <c r="C37" s="43">
        <f>VLOOKUP(A37,selskabsskat!$B$1:$C$99,2,FALSE)</f>
        <v>85391</v>
      </c>
      <c r="D37" s="43">
        <f>VLOOKUP(A37,dækningsafgift!$B$1:$C$99,2,FALSE)</f>
        <v>24</v>
      </c>
      <c r="E37" s="43">
        <f>SUM(B37:D37)</f>
        <v>3280471.9300999995</v>
      </c>
      <c r="F37" s="41">
        <f>E37/VLOOKUP(A37,Beskatningsgrundlag!$B$18:$N$115,12,FALSE)*1000</f>
        <v>71462.192138111306</v>
      </c>
      <c r="G37" s="41">
        <v>19</v>
      </c>
      <c r="H37" s="43">
        <f>VLOOKUP(A37,'Tilskud og udligning'!$B$18:$BC$115,54,FALSE)</f>
        <v>422484</v>
      </c>
      <c r="I37" s="43">
        <f>H37+E37</f>
        <v>3702955.9300999995</v>
      </c>
      <c r="J37" s="43">
        <f>I37/VLOOKUP(A37,Beskatningsgrundlag!$B$18:$N$115,12,FALSE)*1000</f>
        <v>80665.634028972869</v>
      </c>
      <c r="K37" s="41">
        <v>36</v>
      </c>
      <c r="L37" t="str">
        <f>VLOOKUP(A37,Kommunetyper!$A$1:$C$99,3,FALSE)</f>
        <v>mindre bykommune</v>
      </c>
    </row>
    <row r="38" spans="1:12" x14ac:dyDescent="0.3">
      <c r="A38" s="3" t="s">
        <v>31</v>
      </c>
      <c r="B38" s="43">
        <f>VLOOKUP(A38,Beskatningsgrundlag!$B$18:$N$115,10,FALSE)*0.2507</f>
        <v>4502323.807</v>
      </c>
      <c r="C38" s="43">
        <f>VLOOKUP(A38,selskabsskat!$B$1:$C$99,2,FALSE)</f>
        <v>48973</v>
      </c>
      <c r="D38" s="43">
        <f>VLOOKUP(A38,dækningsafgift!$B$1:$C$99,2,FALSE)</f>
        <v>2775</v>
      </c>
      <c r="E38" s="43">
        <f>SUM(B38:D38)</f>
        <v>4554071.807</v>
      </c>
      <c r="F38" s="41">
        <f>E38/VLOOKUP(A38,Beskatningsgrundlag!$B$18:$N$115,12,FALSE)*1000</f>
        <v>70985.45408775621</v>
      </c>
      <c r="G38" s="41">
        <v>20</v>
      </c>
      <c r="H38" s="43">
        <f>VLOOKUP(A38,'Tilskud og udligning'!$B$18:$BC$115,54,FALSE)</f>
        <v>620184</v>
      </c>
      <c r="I38" s="43">
        <f>H38+E38</f>
        <v>5174255.807</v>
      </c>
      <c r="J38" s="43">
        <f>I38/VLOOKUP(A38,Beskatningsgrundlag!$B$18:$N$115,12,FALSE)*1000</f>
        <v>80652.416912165849</v>
      </c>
      <c r="K38" s="41">
        <v>37</v>
      </c>
      <c r="L38" t="str">
        <f>VLOOKUP(A38,Kommunetyper!$A$1:$C$99,3,FALSE)</f>
        <v>bykommune</v>
      </c>
    </row>
    <row r="39" spans="1:12" x14ac:dyDescent="0.3">
      <c r="A39" s="3" t="s">
        <v>10</v>
      </c>
      <c r="B39" s="43">
        <f>VLOOKUP(A39,Beskatningsgrundlag!$B$18:$N$115,10,FALSE)*0.2507</f>
        <v>2825996.4460999998</v>
      </c>
      <c r="C39" s="43">
        <f>VLOOKUP(A39,selskabsskat!$B$1:$C$99,2,FALSE)</f>
        <v>53384</v>
      </c>
      <c r="D39" s="43">
        <f>VLOOKUP(A39,dækningsafgift!$B$1:$C$99,2,FALSE)</f>
        <v>1058</v>
      </c>
      <c r="E39" s="43">
        <f>SUM(B39:D39)</f>
        <v>2880438.4460999998</v>
      </c>
      <c r="F39" s="41">
        <f>E39/VLOOKUP(A39,Beskatningsgrundlag!$B$18:$N$115,12,FALSE)*1000</f>
        <v>65041.738836201046</v>
      </c>
      <c r="G39" s="41">
        <v>26</v>
      </c>
      <c r="H39" s="43">
        <f>VLOOKUP(A39,'Tilskud og udligning'!$B$18:$BC$115,54,FALSE)</f>
        <v>690840</v>
      </c>
      <c r="I39" s="43">
        <f>H39+E39</f>
        <v>3571278.4460999998</v>
      </c>
      <c r="J39" s="43">
        <f>I39/VLOOKUP(A39,Beskatningsgrundlag!$B$18:$N$115,12,FALSE)*1000</f>
        <v>80641.251097412271</v>
      </c>
      <c r="K39" s="41">
        <v>38</v>
      </c>
      <c r="L39" t="str">
        <f>VLOOKUP(A39,Kommunetyper!$A$1:$C$99,3,FALSE)</f>
        <v>bykommune</v>
      </c>
    </row>
    <row r="40" spans="1:12" x14ac:dyDescent="0.3">
      <c r="A40" s="3" t="s">
        <v>27</v>
      </c>
      <c r="B40" s="43">
        <f>VLOOKUP(A40,Beskatningsgrundlag!$B$18:$N$115,10,FALSE)*0.2507</f>
        <v>3047641.0681999996</v>
      </c>
      <c r="C40" s="43">
        <f>VLOOKUP(A40,selskabsskat!$B$1:$C$99,2,FALSE)</f>
        <v>28976</v>
      </c>
      <c r="D40" s="43">
        <f>VLOOKUP(A40,dækningsafgift!$B$1:$C$99,2,FALSE)</f>
        <v>6038</v>
      </c>
      <c r="E40" s="43">
        <f>SUM(B40:D40)</f>
        <v>3082655.0681999996</v>
      </c>
      <c r="F40" s="41">
        <f>E40/VLOOKUP(A40,Beskatningsgrundlag!$B$18:$N$115,12,FALSE)*1000</f>
        <v>65080.226068782053</v>
      </c>
      <c r="G40" s="41">
        <v>25</v>
      </c>
      <c r="H40" s="43">
        <f>VLOOKUP(A40,'Tilskud og udligning'!$B$18:$BC$115,54,FALSE)</f>
        <v>733908</v>
      </c>
      <c r="I40" s="43">
        <f>H40+E40</f>
        <v>3816563.0681999996</v>
      </c>
      <c r="J40" s="43">
        <f>I40/VLOOKUP(A40,Beskatningsgrundlag!$B$18:$N$115,12,FALSE)*1000</f>
        <v>80574.304224460066</v>
      </c>
      <c r="K40" s="41">
        <v>39</v>
      </c>
      <c r="L40" t="str">
        <f>VLOOKUP(A40,Kommunetyper!$A$1:$C$99,3,FALSE)</f>
        <v>mellemkommune</v>
      </c>
    </row>
    <row r="41" spans="1:12" x14ac:dyDescent="0.3">
      <c r="A41" s="3" t="s">
        <v>22</v>
      </c>
      <c r="B41" s="43">
        <f>VLOOKUP(A41,Beskatningsgrundlag!$B$18:$N$115,10,FALSE)*0.2507</f>
        <v>2704109.3651999999</v>
      </c>
      <c r="C41" s="43">
        <f>VLOOKUP(A41,selskabsskat!$B$1:$C$99,2,FALSE)</f>
        <v>34832</v>
      </c>
      <c r="D41" s="43">
        <f>VLOOKUP(A41,dækningsafgift!$B$1:$C$99,2,FALSE)</f>
        <v>3631</v>
      </c>
      <c r="E41" s="43">
        <f>SUM(B41:D41)</f>
        <v>2742572.3651999999</v>
      </c>
      <c r="F41" s="41">
        <f>E41/VLOOKUP(A41,Beskatningsgrundlag!$B$18:$N$115,12,FALSE)*1000</f>
        <v>60406.421858067923</v>
      </c>
      <c r="G41" s="41">
        <v>48</v>
      </c>
      <c r="H41" s="43">
        <f>VLOOKUP(A41,'Tilskud og udligning'!$B$18:$BC$115,54,FALSE)</f>
        <v>915036</v>
      </c>
      <c r="I41" s="43">
        <f>H41+E41</f>
        <v>3657608.3651999999</v>
      </c>
      <c r="J41" s="43">
        <f>I41/VLOOKUP(A41,Beskatningsgrundlag!$B$18:$N$115,12,FALSE)*1000</f>
        <v>80560.511986256097</v>
      </c>
      <c r="K41" s="41">
        <v>40</v>
      </c>
      <c r="L41" t="str">
        <f>VLOOKUP(A41,Kommunetyper!$A$1:$C$99,3,FALSE)</f>
        <v>bykommune</v>
      </c>
    </row>
    <row r="42" spans="1:12" x14ac:dyDescent="0.3">
      <c r="A42" s="3" t="s">
        <v>40</v>
      </c>
      <c r="B42" s="43">
        <f>VLOOKUP(A42,Beskatningsgrundlag!$B$18:$N$115,10,FALSE)*0.2507</f>
        <v>1795437.4378999998</v>
      </c>
      <c r="C42" s="43">
        <f>VLOOKUP(A42,selskabsskat!$B$1:$C$99,2,FALSE)</f>
        <v>14266</v>
      </c>
      <c r="D42" s="43">
        <f>VLOOKUP(A42,dækningsafgift!$B$1:$C$99,2,FALSE)</f>
        <v>0</v>
      </c>
      <c r="E42" s="43">
        <f>SUM(B42:D42)</f>
        <v>1809703.4378999998</v>
      </c>
      <c r="F42" s="41">
        <f>E42/VLOOKUP(A42,Beskatningsgrundlag!$B$18:$N$115,12,FALSE)*1000</f>
        <v>72509.954239121711</v>
      </c>
      <c r="G42" s="41">
        <v>15</v>
      </c>
      <c r="H42" s="43">
        <f>VLOOKUP(A42,'Tilskud og udligning'!$B$18:$BC$115,54,FALSE)</f>
        <v>200808</v>
      </c>
      <c r="I42" s="43">
        <f>H42+E42</f>
        <v>2010511.4378999998</v>
      </c>
      <c r="J42" s="43">
        <f>I42/VLOOKUP(A42,Beskatningsgrundlag!$B$18:$N$115,12,FALSE)*1000</f>
        <v>80555.791245292086</v>
      </c>
      <c r="K42" s="41">
        <v>41</v>
      </c>
      <c r="L42" t="str">
        <f>VLOOKUP(A42,Kommunetyper!$A$1:$C$99,3,FALSE)</f>
        <v>mindre bykommune</v>
      </c>
    </row>
    <row r="43" spans="1:12" x14ac:dyDescent="0.3">
      <c r="A43" s="3" t="s">
        <v>91</v>
      </c>
      <c r="B43" s="43">
        <f>VLOOKUP(A43,Beskatningsgrundlag!$B$18:$N$115,10,FALSE)*0.2507</f>
        <v>2476474.5172999999</v>
      </c>
      <c r="C43" s="43">
        <f>VLOOKUP(A43,selskabsskat!$B$1:$C$99,2,FALSE)</f>
        <v>58090</v>
      </c>
      <c r="D43" s="43">
        <f>VLOOKUP(A43,dækningsafgift!$B$1:$C$99,2,FALSE)</f>
        <v>1904</v>
      </c>
      <c r="E43" s="43">
        <f>SUM(B43:D43)</f>
        <v>2536468.5172999999</v>
      </c>
      <c r="F43" s="41">
        <f>E43/VLOOKUP(A43,Beskatningsgrundlag!$B$18:$N$115,12,FALSE)*1000</f>
        <v>57558.058393845873</v>
      </c>
      <c r="G43" s="41">
        <v>70</v>
      </c>
      <c r="H43" s="43">
        <f>VLOOKUP(A43,'Tilskud og udligning'!$B$18:$BC$115,54,FALSE)</f>
        <v>1012176</v>
      </c>
      <c r="I43" s="43">
        <f>H43+E43</f>
        <v>3548644.5172999999</v>
      </c>
      <c r="J43" s="43">
        <f>I43/VLOOKUP(A43,Beskatningsgrundlag!$B$18:$N$115,12,FALSE)*1000</f>
        <v>80526.561616138686</v>
      </c>
      <c r="K43" s="41">
        <v>42</v>
      </c>
      <c r="L43" t="str">
        <f>VLOOKUP(A43,Kommunetyper!$A$1:$C$99,3,FALSE)</f>
        <v>yderkommune</v>
      </c>
    </row>
    <row r="44" spans="1:12" x14ac:dyDescent="0.3">
      <c r="A44" s="3" t="s">
        <v>29</v>
      </c>
      <c r="B44" s="43">
        <f>VLOOKUP(A44,Beskatningsgrundlag!$B$18:$N$115,10,FALSE)*0.2507</f>
        <v>2969941.6171999997</v>
      </c>
      <c r="C44" s="43">
        <f>VLOOKUP(A44,selskabsskat!$B$1:$C$99,2,FALSE)</f>
        <v>24577</v>
      </c>
      <c r="D44" s="43">
        <f>VLOOKUP(A44,dækningsafgift!$B$1:$C$99,2,FALSE)</f>
        <v>6295</v>
      </c>
      <c r="E44" s="43">
        <f>SUM(B44:D44)</f>
        <v>3000813.6171999997</v>
      </c>
      <c r="F44" s="41">
        <f>E44/VLOOKUP(A44,Beskatningsgrundlag!$B$18:$N$115,12,FALSE)*1000</f>
        <v>71514.349448297231</v>
      </c>
      <c r="G44" s="41">
        <v>17</v>
      </c>
      <c r="H44" s="43">
        <f>VLOOKUP(A44,'Tilskud og udligning'!$B$18:$BC$115,54,FALSE)</f>
        <v>377040</v>
      </c>
      <c r="I44" s="43">
        <f>H44+E44</f>
        <v>3377853.6171999997</v>
      </c>
      <c r="J44" s="43">
        <f>I44/VLOOKUP(A44,Beskatningsgrundlag!$B$18:$N$115,12,FALSE)*1000</f>
        <v>80499.835971497334</v>
      </c>
      <c r="K44" s="41">
        <v>43</v>
      </c>
      <c r="L44" t="str">
        <f>VLOOKUP(A44,Kommunetyper!$A$1:$C$99,3,FALSE)</f>
        <v>mellemkommune</v>
      </c>
    </row>
    <row r="45" spans="1:12" x14ac:dyDescent="0.3">
      <c r="A45" s="3" t="s">
        <v>98</v>
      </c>
      <c r="B45" s="43">
        <f>VLOOKUP(A45,Beskatningsgrundlag!$B$18:$N$115,10,FALSE)*0.2507</f>
        <v>102516.99609999999</v>
      </c>
      <c r="C45" s="43">
        <f>VLOOKUP(A45,selskabsskat!$B$1:$C$99,2,FALSE)</f>
        <v>770</v>
      </c>
      <c r="D45" s="43">
        <f>VLOOKUP(A45,dækningsafgift!$B$1:$C$99,2,FALSE)</f>
        <v>0</v>
      </c>
      <c r="E45" s="43">
        <f>SUM(B45:D45)</f>
        <v>103286.99609999999</v>
      </c>
      <c r="F45" s="41">
        <f>E45/VLOOKUP(A45,Beskatningsgrundlag!$B$18:$N$115,12,FALSE)*1000</f>
        <v>60507.906326889279</v>
      </c>
      <c r="G45" s="41">
        <v>45</v>
      </c>
      <c r="H45" s="43">
        <f>VLOOKUP(A45,'Tilskud og udligning'!$B$18:$BC$115,54,FALSE)</f>
        <v>33648</v>
      </c>
      <c r="I45" s="43">
        <f>H45+E45</f>
        <v>136934.99609999999</v>
      </c>
      <c r="J45" s="43">
        <f>I45/VLOOKUP(A45,Beskatningsgrundlag!$B$18:$N$115,12,FALSE)*1000</f>
        <v>80219.681370826016</v>
      </c>
      <c r="K45" s="41">
        <v>44</v>
      </c>
      <c r="L45" t="str">
        <f>VLOOKUP(A45,Kommunetyper!$A$1:$C$99,3,FALSE)</f>
        <v>yderkommune</v>
      </c>
    </row>
    <row r="46" spans="1:12" x14ac:dyDescent="0.3">
      <c r="A46" s="3" t="s">
        <v>74</v>
      </c>
      <c r="B46" s="43">
        <f>VLOOKUP(A46,Beskatningsgrundlag!$B$18:$N$115,10,FALSE)*0.2507</f>
        <v>3183123.6100999997</v>
      </c>
      <c r="C46" s="43">
        <f>VLOOKUP(A46,selskabsskat!$B$1:$C$99,2,FALSE)</f>
        <v>119987</v>
      </c>
      <c r="D46" s="43">
        <f>VLOOKUP(A46,dækningsafgift!$B$1:$C$99,2,FALSE)</f>
        <v>4625</v>
      </c>
      <c r="E46" s="43">
        <f>SUM(B46:D46)</f>
        <v>3307735.6100999997</v>
      </c>
      <c r="F46" s="41">
        <f>E46/VLOOKUP(A46,Beskatningsgrundlag!$B$18:$N$115,12,FALSE)*1000</f>
        <v>56548.288886039583</v>
      </c>
      <c r="G46" s="41">
        <v>76</v>
      </c>
      <c r="H46" s="43">
        <f>VLOOKUP(A46,'Tilskud og udligning'!$B$18:$BC$115,54,FALSE)</f>
        <v>1382064</v>
      </c>
      <c r="I46" s="43">
        <f>H46+E46</f>
        <v>4689799.6100999992</v>
      </c>
      <c r="J46" s="43">
        <f>I46/VLOOKUP(A46,Beskatningsgrundlag!$B$18:$N$115,12,FALSE)*1000</f>
        <v>80175.737855164611</v>
      </c>
      <c r="K46" s="41">
        <v>45</v>
      </c>
      <c r="L46" t="str">
        <f>VLOOKUP(A46,Kommunetyper!$A$1:$C$99,3,FALSE)</f>
        <v>yderkommune</v>
      </c>
    </row>
    <row r="47" spans="1:12" x14ac:dyDescent="0.3">
      <c r="A47" s="3" t="s">
        <v>69</v>
      </c>
      <c r="B47" s="43">
        <f>VLOOKUP(A47,Beskatningsgrundlag!$B$18:$N$115,10,FALSE)*0.2507</f>
        <v>4223104.9271</v>
      </c>
      <c r="C47" s="43">
        <f>VLOOKUP(A47,selskabsskat!$B$1:$C$99,2,FALSE)</f>
        <v>92956</v>
      </c>
      <c r="D47" s="43">
        <f>VLOOKUP(A47,dækningsafgift!$B$1:$C$99,2,FALSE)</f>
        <v>3096</v>
      </c>
      <c r="E47" s="43">
        <f>SUM(B47:D47)</f>
        <v>4319156.9271</v>
      </c>
      <c r="F47" s="41">
        <f>E47/VLOOKUP(A47,Beskatningsgrundlag!$B$18:$N$115,12,FALSE)*1000</f>
        <v>58391.446783111845</v>
      </c>
      <c r="G47" s="41">
        <v>61</v>
      </c>
      <c r="H47" s="43">
        <f>VLOOKUP(A47,'Tilskud og udligning'!$B$18:$BC$115,54,FALSE)</f>
        <v>1609860</v>
      </c>
      <c r="I47" s="43">
        <f>H47+E47</f>
        <v>5929016.9271</v>
      </c>
      <c r="J47" s="43">
        <f>I47/VLOOKUP(A47,Beskatningsgrundlag!$B$18:$N$115,12,FALSE)*1000</f>
        <v>80155.428991874971</v>
      </c>
      <c r="K47" s="41">
        <v>46</v>
      </c>
      <c r="L47" t="str">
        <f>VLOOKUP(A47,Kommunetyper!$A$1:$C$99,3,FALSE)</f>
        <v>yderkommune</v>
      </c>
    </row>
    <row r="48" spans="1:12" x14ac:dyDescent="0.3">
      <c r="A48" s="3" t="s">
        <v>55</v>
      </c>
      <c r="B48" s="43">
        <f>VLOOKUP(A48,Beskatningsgrundlag!$B$18:$N$115,10,FALSE)*0.2507</f>
        <v>1422655.3123999999</v>
      </c>
      <c r="C48" s="43">
        <f>VLOOKUP(A48,selskabsskat!$B$1:$C$99,2,FALSE)</f>
        <v>29294</v>
      </c>
      <c r="D48" s="43">
        <f>VLOOKUP(A48,dækningsafgift!$B$1:$C$99,2,FALSE)</f>
        <v>172</v>
      </c>
      <c r="E48" s="43">
        <f>SUM(B48:D48)</f>
        <v>1452121.3123999999</v>
      </c>
      <c r="F48" s="41">
        <f>E48/VLOOKUP(A48,Beskatningsgrundlag!$B$18:$N$115,12,FALSE)*1000</f>
        <v>60578.253406199154</v>
      </c>
      <c r="G48" s="41">
        <v>44</v>
      </c>
      <c r="H48" s="43">
        <f>VLOOKUP(A48,'Tilskud og udligning'!$B$18:$BC$115,54,FALSE)</f>
        <v>468384</v>
      </c>
      <c r="I48" s="43">
        <f>H48+E48</f>
        <v>1920505.3123999999</v>
      </c>
      <c r="J48" s="43">
        <f>I48/VLOOKUP(A48,Beskatningsgrundlag!$B$18:$N$115,12,FALSE)*1000</f>
        <v>80117.863768720534</v>
      </c>
      <c r="K48" s="41">
        <v>47</v>
      </c>
      <c r="L48" t="str">
        <f>VLOOKUP(A48,Kommunetyper!$A$1:$C$99,3,FALSE)</f>
        <v>mellemkommune</v>
      </c>
    </row>
    <row r="49" spans="1:12" x14ac:dyDescent="0.3">
      <c r="A49" s="3" t="s">
        <v>90</v>
      </c>
      <c r="B49" s="43">
        <f>VLOOKUP(A49,Beskatningsgrundlag!$B$18:$N$115,10,FALSE)*0.2507</f>
        <v>3242778.6778999995</v>
      </c>
      <c r="C49" s="43">
        <f>VLOOKUP(A49,selskabsskat!$B$1:$C$99,2,FALSE)</f>
        <v>130378</v>
      </c>
      <c r="D49" s="43">
        <f>VLOOKUP(A49,dækningsafgift!$B$1:$C$99,2,FALSE)</f>
        <v>2163</v>
      </c>
      <c r="E49" s="43">
        <f>SUM(B49:D49)</f>
        <v>3375319.6778999995</v>
      </c>
      <c r="F49" s="41">
        <f>E49/VLOOKUP(A49,Beskatningsgrundlag!$B$18:$N$115,12,FALSE)*1000</f>
        <v>60967.066053140174</v>
      </c>
      <c r="G49" s="41">
        <v>43</v>
      </c>
      <c r="H49" s="43">
        <f>VLOOKUP(A49,'Tilskud og udligning'!$B$18:$BC$115,54,FALSE)</f>
        <v>1055352</v>
      </c>
      <c r="I49" s="43">
        <f>H49+E49</f>
        <v>4430671.6778999995</v>
      </c>
      <c r="J49" s="43">
        <f>I49/VLOOKUP(A49,Beskatningsgrundlag!$B$18:$N$115,12,FALSE)*1000</f>
        <v>80029.472353376783</v>
      </c>
      <c r="K49" s="41">
        <v>48</v>
      </c>
      <c r="L49" t="str">
        <f>VLOOKUP(A49,Kommunetyper!$A$1:$C$99,3,FALSE)</f>
        <v>yderkommune</v>
      </c>
    </row>
    <row r="50" spans="1:12" x14ac:dyDescent="0.3">
      <c r="A50" s="3" t="s">
        <v>52</v>
      </c>
      <c r="B50" s="43">
        <f>VLOOKUP(A50,Beskatningsgrundlag!$B$18:$N$115,10,FALSE)*0.2507</f>
        <v>2593528.1021999996</v>
      </c>
      <c r="C50" s="43">
        <f>VLOOKUP(A50,selskabsskat!$B$1:$C$99,2,FALSE)</f>
        <v>25275</v>
      </c>
      <c r="D50" s="43">
        <f>VLOOKUP(A50,dækningsafgift!$B$1:$C$99,2,FALSE)</f>
        <v>3256</v>
      </c>
      <c r="E50" s="43">
        <f>SUM(B50:D50)</f>
        <v>2622059.1021999996</v>
      </c>
      <c r="F50" s="41">
        <f>E50/VLOOKUP(A50,Beskatningsgrundlag!$B$18:$N$115,12,FALSE)*1000</f>
        <v>58262.801133232591</v>
      </c>
      <c r="G50" s="41">
        <v>62</v>
      </c>
      <c r="H50" s="43">
        <f>VLOOKUP(A50,'Tilskud og udligning'!$B$18:$BC$115,54,FALSE)</f>
        <v>974748</v>
      </c>
      <c r="I50" s="43">
        <f>H50+E50</f>
        <v>3596807.1021999996</v>
      </c>
      <c r="J50" s="43">
        <f>I50/VLOOKUP(A50,Beskatningsgrundlag!$B$18:$N$115,12,FALSE)*1000</f>
        <v>79921.942542885066</v>
      </c>
      <c r="K50" s="41">
        <v>49</v>
      </c>
      <c r="L50" t="str">
        <f>VLOOKUP(A50,Kommunetyper!$A$1:$C$99,3,FALSE)</f>
        <v>yderkommune</v>
      </c>
    </row>
    <row r="51" spans="1:12" x14ac:dyDescent="0.3">
      <c r="A51" s="3" t="s">
        <v>70</v>
      </c>
      <c r="B51" s="43">
        <f>VLOOKUP(A51,Beskatningsgrundlag!$B$18:$N$115,10,FALSE)*0.2507</f>
        <v>1965577.4998999999</v>
      </c>
      <c r="C51" s="43">
        <f>VLOOKUP(A51,selskabsskat!$B$1:$C$99,2,FALSE)</f>
        <v>27451</v>
      </c>
      <c r="D51" s="43">
        <f>VLOOKUP(A51,dækningsafgift!$B$1:$C$99,2,FALSE)</f>
        <v>699</v>
      </c>
      <c r="E51" s="43">
        <f>SUM(B51:D51)</f>
        <v>1993727.4998999999</v>
      </c>
      <c r="F51" s="41">
        <f>E51/VLOOKUP(A51,Beskatningsgrundlag!$B$18:$N$115,12,FALSE)*1000</f>
        <v>54975.114429493187</v>
      </c>
      <c r="G51" s="41">
        <v>94</v>
      </c>
      <c r="H51" s="43">
        <f>VLOOKUP(A51,'Tilskud og udligning'!$B$18:$BC$115,54,FALSE)</f>
        <v>903180</v>
      </c>
      <c r="I51" s="43">
        <f>H51+E51</f>
        <v>2896907.4999000002</v>
      </c>
      <c r="J51" s="43">
        <f>I51/VLOOKUP(A51,Beskatningsgrundlag!$B$18:$N$115,12,FALSE)*1000</f>
        <v>79879.432523575801</v>
      </c>
      <c r="K51" s="41">
        <v>50</v>
      </c>
      <c r="L51" t="str">
        <f>VLOOKUP(A51,Kommunetyper!$A$1:$C$99,3,FALSE)</f>
        <v>yderkommune</v>
      </c>
    </row>
    <row r="52" spans="1:12" x14ac:dyDescent="0.3">
      <c r="A52" s="3" t="s">
        <v>92</v>
      </c>
      <c r="B52" s="43">
        <f>VLOOKUP(A52,Beskatningsgrundlag!$B$18:$N$115,10,FALSE)*0.2507</f>
        <v>1128934.1895999999</v>
      </c>
      <c r="C52" s="43">
        <f>VLOOKUP(A52,selskabsskat!$B$1:$C$99,2,FALSE)</f>
        <v>13786</v>
      </c>
      <c r="D52" s="43">
        <f>VLOOKUP(A52,dækningsafgift!$B$1:$C$99,2,FALSE)</f>
        <v>6</v>
      </c>
      <c r="E52" s="43">
        <f>SUM(B52:D52)</f>
        <v>1142726.1895999999</v>
      </c>
      <c r="F52" s="41">
        <f>E52/VLOOKUP(A52,Beskatningsgrundlag!$B$18:$N$115,12,FALSE)*1000</f>
        <v>56897.34064927305</v>
      </c>
      <c r="G52" s="41">
        <v>72</v>
      </c>
      <c r="H52" s="43">
        <f>VLOOKUP(A52,'Tilskud og udligning'!$B$18:$BC$115,54,FALSE)</f>
        <v>461316</v>
      </c>
      <c r="I52" s="43">
        <f>H52+E52</f>
        <v>1604042.1895999999</v>
      </c>
      <c r="J52" s="43">
        <f>I52/VLOOKUP(A52,Beskatningsgrundlag!$B$18:$N$115,12,FALSE)*1000</f>
        <v>79866.669468233405</v>
      </c>
      <c r="K52" s="41">
        <v>51</v>
      </c>
      <c r="L52" t="str">
        <f>VLOOKUP(A52,Kommunetyper!$A$1:$C$99,3,FALSE)</f>
        <v>yderkommune</v>
      </c>
    </row>
    <row r="53" spans="1:12" x14ac:dyDescent="0.3">
      <c r="A53" s="3" t="s">
        <v>81</v>
      </c>
      <c r="B53" s="43">
        <f>VLOOKUP(A53,Beskatningsgrundlag!$B$18:$N$115,10,FALSE)*0.2507</f>
        <v>219411.63719999997</v>
      </c>
      <c r="C53" s="43">
        <f>VLOOKUP(A53,selskabsskat!$B$1:$C$99,2,FALSE)</f>
        <v>1585</v>
      </c>
      <c r="D53" s="43">
        <f>VLOOKUP(A53,dækningsafgift!$B$1:$C$99,2,FALSE)</f>
        <v>70</v>
      </c>
      <c r="E53" s="43">
        <f>SUM(B53:D53)</f>
        <v>221066.63719999997</v>
      </c>
      <c r="F53" s="41">
        <f>E53/VLOOKUP(A53,Beskatningsgrundlag!$B$18:$N$115,12,FALSE)*1000</f>
        <v>60450.269948044835</v>
      </c>
      <c r="G53" s="41">
        <v>47</v>
      </c>
      <c r="H53" s="43">
        <f>VLOOKUP(A53,'Tilskud og udligning'!$B$18:$BC$115,54,FALSE)</f>
        <v>70980</v>
      </c>
      <c r="I53" s="43">
        <f>H53+E53</f>
        <v>292046.6372</v>
      </c>
      <c r="J53" s="43">
        <f>I53/VLOOKUP(A53,Beskatningsgrundlag!$B$18:$N$115,12,FALSE)*1000</f>
        <v>79859.621875854529</v>
      </c>
      <c r="K53" s="41">
        <v>52</v>
      </c>
      <c r="L53" t="str">
        <f>VLOOKUP(A53,Kommunetyper!$A$1:$C$99,3,FALSE)</f>
        <v>yderkommune</v>
      </c>
    </row>
    <row r="54" spans="1:12" x14ac:dyDescent="0.3">
      <c r="A54" s="3" t="s">
        <v>66</v>
      </c>
      <c r="B54" s="43">
        <f>VLOOKUP(A54,Beskatningsgrundlag!$B$18:$N$115,10,FALSE)*0.2507</f>
        <v>3152414.1135999998</v>
      </c>
      <c r="C54" s="43">
        <f>VLOOKUP(A54,selskabsskat!$B$1:$C$99,2,FALSE)</f>
        <v>196199</v>
      </c>
      <c r="D54" s="43">
        <f>VLOOKUP(A54,dækningsafgift!$B$1:$C$99,2,FALSE)</f>
        <v>2078</v>
      </c>
      <c r="E54" s="43">
        <f>SUM(B54:D54)</f>
        <v>3350691.1135999998</v>
      </c>
      <c r="F54" s="41">
        <f>E54/VLOOKUP(A54,Beskatningsgrundlag!$B$18:$N$115,12,FALSE)*1000</f>
        <v>63374.839015717502</v>
      </c>
      <c r="G54" s="41">
        <v>33</v>
      </c>
      <c r="H54" s="43">
        <f>VLOOKUP(A54,'Tilskud og udligning'!$B$18:$BC$115,54,FALSE)</f>
        <v>870312</v>
      </c>
      <c r="I54" s="43">
        <f>H54+E54</f>
        <v>4221003.1135999998</v>
      </c>
      <c r="J54" s="43">
        <f>I54/VLOOKUP(A54,Beskatningsgrundlag!$B$18:$N$115,12,FALSE)*1000</f>
        <v>79835.885714285716</v>
      </c>
      <c r="K54" s="41">
        <v>53</v>
      </c>
      <c r="L54" t="str">
        <f>VLOOKUP(A54,Kommunetyper!$A$1:$C$99,3,FALSE)</f>
        <v>mindre bykommune</v>
      </c>
    </row>
    <row r="55" spans="1:12" x14ac:dyDescent="0.3">
      <c r="A55" s="3" t="s">
        <v>51</v>
      </c>
      <c r="B55" s="43">
        <f>VLOOKUP(A55,Beskatningsgrundlag!$B$18:$N$115,10,FALSE)*0.2507</f>
        <v>1450816.4434</v>
      </c>
      <c r="C55" s="43">
        <f>VLOOKUP(A55,selskabsskat!$B$1:$C$99,2,FALSE)</f>
        <v>9541</v>
      </c>
      <c r="D55" s="43">
        <f>VLOOKUP(A55,dækningsafgift!$B$1:$C$99,2,FALSE)</f>
        <v>4</v>
      </c>
      <c r="E55" s="43">
        <f>SUM(B55:D55)</f>
        <v>1460361.4434</v>
      </c>
      <c r="F55" s="41">
        <f>E55/VLOOKUP(A55,Beskatningsgrundlag!$B$18:$N$115,12,FALSE)*1000</f>
        <v>61590.040209185609</v>
      </c>
      <c r="G55" s="41">
        <v>41</v>
      </c>
      <c r="H55" s="43">
        <f>VLOOKUP(A55,'Tilskud og udligning'!$B$18:$BC$115,54,FALSE)</f>
        <v>431532</v>
      </c>
      <c r="I55" s="43">
        <f>H55+E55</f>
        <v>1891893.4434</v>
      </c>
      <c r="J55" s="43">
        <f>I55/VLOOKUP(A55,Beskatningsgrundlag!$B$18:$N$115,12,FALSE)*1000</f>
        <v>79789.69437813673</v>
      </c>
      <c r="K55" s="41">
        <v>54</v>
      </c>
      <c r="L55" t="str">
        <f>VLOOKUP(A55,Kommunetyper!$A$1:$C$99,3,FALSE)</f>
        <v>yderkommune</v>
      </c>
    </row>
    <row r="56" spans="1:12" x14ac:dyDescent="0.3">
      <c r="A56" s="3" t="s">
        <v>36</v>
      </c>
      <c r="B56" s="43">
        <f>VLOOKUP(A56,Beskatningsgrundlag!$B$18:$N$115,10,FALSE)*0.2507</f>
        <v>3529405.2413999997</v>
      </c>
      <c r="C56" s="43">
        <f>VLOOKUP(A56,selskabsskat!$B$1:$C$99,2,FALSE)</f>
        <v>64685</v>
      </c>
      <c r="D56" s="43">
        <f>VLOOKUP(A56,dækningsafgift!$B$1:$C$99,2,FALSE)</f>
        <v>249</v>
      </c>
      <c r="E56" s="43">
        <f>SUM(B56:D56)</f>
        <v>3594339.2413999997</v>
      </c>
      <c r="F56" s="41">
        <f>E56/VLOOKUP(A56,Beskatningsgrundlag!$B$18:$N$115,12,FALSE)*1000</f>
        <v>66511.338454136669</v>
      </c>
      <c r="G56" s="41">
        <v>22</v>
      </c>
      <c r="H56" s="43">
        <f>VLOOKUP(A56,'Tilskud og udligning'!$B$18:$BC$115,54,FALSE)</f>
        <v>715092</v>
      </c>
      <c r="I56" s="43">
        <f>H56+E56</f>
        <v>4309431.2413999997</v>
      </c>
      <c r="J56" s="43">
        <f>I56/VLOOKUP(A56,Beskatningsgrundlag!$B$18:$N$115,12,FALSE)*1000</f>
        <v>79743.736078162867</v>
      </c>
      <c r="K56" s="41">
        <v>55</v>
      </c>
      <c r="L56" t="str">
        <f>VLOOKUP(A56,Kommunetyper!$A$1:$C$99,3,FALSE)</f>
        <v>bykommune</v>
      </c>
    </row>
    <row r="57" spans="1:12" x14ac:dyDescent="0.3">
      <c r="A57" s="3" t="s">
        <v>42</v>
      </c>
      <c r="B57" s="43">
        <f>VLOOKUP(A57,Beskatningsgrundlag!$B$18:$N$115,10,FALSE)*0.2507</f>
        <v>3272988.78</v>
      </c>
      <c r="C57" s="43">
        <f>VLOOKUP(A57,selskabsskat!$B$1:$C$99,2,FALSE)</f>
        <v>69935</v>
      </c>
      <c r="D57" s="43">
        <f>VLOOKUP(A57,dækningsafgift!$B$1:$C$99,2,FALSE)</f>
        <v>1528</v>
      </c>
      <c r="E57" s="43">
        <f>SUM(B57:D57)</f>
        <v>3344451.78</v>
      </c>
      <c r="F57" s="41">
        <f>E57/VLOOKUP(A57,Beskatningsgrundlag!$B$18:$N$115,12,FALSE)*1000</f>
        <v>56508.43592126383</v>
      </c>
      <c r="G57" s="41">
        <v>77</v>
      </c>
      <c r="H57" s="43">
        <f>VLOOKUP(A57,'Tilskud og udligning'!$B$18:$BC$115,54,FALSE)</f>
        <v>1375068</v>
      </c>
      <c r="I57" s="43">
        <f>H57+E57</f>
        <v>4719519.7799999993</v>
      </c>
      <c r="J57" s="43">
        <f>I57/VLOOKUP(A57,Beskatningsgrundlag!$B$18:$N$115,12,FALSE)*1000</f>
        <v>79741.822759145041</v>
      </c>
      <c r="K57" s="41">
        <v>56</v>
      </c>
      <c r="L57" t="str">
        <f>VLOOKUP(A57,Kommunetyper!$A$1:$C$99,3,FALSE)</f>
        <v>yderkommune</v>
      </c>
    </row>
    <row r="58" spans="1:12" x14ac:dyDescent="0.3">
      <c r="A58" s="3" t="s">
        <v>111</v>
      </c>
      <c r="B58" s="43">
        <f>VLOOKUP(A58,Beskatningsgrundlag!$B$18:$N$115,10,FALSE)*0.2507</f>
        <v>1953632.3969999999</v>
      </c>
      <c r="C58" s="43">
        <f>VLOOKUP(A58,selskabsskat!$B$1:$C$99,2,FALSE)</f>
        <v>42997</v>
      </c>
      <c r="D58" s="43">
        <f>VLOOKUP(A58,dækningsafgift!$B$1:$C$99,2,FALSE)</f>
        <v>0</v>
      </c>
      <c r="E58" s="43">
        <f>SUM(B58:D58)</f>
        <v>1996629.3969999999</v>
      </c>
      <c r="F58" s="41">
        <f>E58/VLOOKUP(A58,Beskatningsgrundlag!$B$18:$N$115,12,FALSE)*1000</f>
        <v>55964.049583765453</v>
      </c>
      <c r="G58" s="41">
        <v>84</v>
      </c>
      <c r="H58" s="43">
        <f>VLOOKUP(A58,'Tilskud og udligning'!$B$18:$BC$115,54,FALSE)</f>
        <v>847980</v>
      </c>
      <c r="I58" s="43">
        <f>H58+E58</f>
        <v>2844609.3969999999</v>
      </c>
      <c r="J58" s="43">
        <f>I58/VLOOKUP(A58,Beskatningsgrundlag!$B$18:$N$115,12,FALSE)*1000</f>
        <v>79732.303641001199</v>
      </c>
      <c r="K58" s="41">
        <v>57</v>
      </c>
      <c r="L58" t="str">
        <f>VLOOKUP(A58,Kommunetyper!$A$1:$C$99,3,FALSE)</f>
        <v>yderkommune</v>
      </c>
    </row>
    <row r="59" spans="1:12" x14ac:dyDescent="0.3">
      <c r="A59" s="3" t="s">
        <v>67</v>
      </c>
      <c r="B59" s="43">
        <f>VLOOKUP(A59,Beskatningsgrundlag!$B$18:$N$115,10,FALSE)*0.2507</f>
        <v>3052834.0679999995</v>
      </c>
      <c r="C59" s="43">
        <f>VLOOKUP(A59,selskabsskat!$B$1:$C$99,2,FALSE)</f>
        <v>49771</v>
      </c>
      <c r="D59" s="43">
        <f>VLOOKUP(A59,dækningsafgift!$B$1:$C$99,2,FALSE)</f>
        <v>1471</v>
      </c>
      <c r="E59" s="43">
        <f>SUM(B59:D59)</f>
        <v>3104076.0679999995</v>
      </c>
      <c r="F59" s="41">
        <f>E59/VLOOKUP(A59,Beskatningsgrundlag!$B$18:$N$115,12,FALSE)*1000</f>
        <v>56188.474187242042</v>
      </c>
      <c r="G59" s="41">
        <v>81</v>
      </c>
      <c r="H59" s="43">
        <f>VLOOKUP(A59,'Tilskud og udligning'!$B$18:$BC$115,54,FALSE)</f>
        <v>1296420</v>
      </c>
      <c r="I59" s="43">
        <f>H59+E59</f>
        <v>4400496.068</v>
      </c>
      <c r="J59" s="43">
        <f>I59/VLOOKUP(A59,Beskatningsgrundlag!$B$18:$N$115,12,FALSE)*1000</f>
        <v>79655.63804214033</v>
      </c>
      <c r="K59" s="41">
        <v>58</v>
      </c>
      <c r="L59" t="str">
        <f>VLOOKUP(A59,Kommunetyper!$A$1:$C$99,3,FALSE)</f>
        <v>mellemkommune</v>
      </c>
    </row>
    <row r="60" spans="1:12" x14ac:dyDescent="0.3">
      <c r="A60" s="3" t="s">
        <v>78</v>
      </c>
      <c r="B60" s="43">
        <f>VLOOKUP(A60,Beskatningsgrundlag!$B$18:$N$115,10,FALSE)*0.2507</f>
        <v>1980235.1767999998</v>
      </c>
      <c r="C60" s="43">
        <f>VLOOKUP(A60,selskabsskat!$B$1:$C$99,2,FALSE)</f>
        <v>37437</v>
      </c>
      <c r="D60" s="43">
        <f>VLOOKUP(A60,dækningsafgift!$B$1:$C$99,2,FALSE)</f>
        <v>1822</v>
      </c>
      <c r="E60" s="43">
        <f>SUM(B60:D60)</f>
        <v>2019494.1767999998</v>
      </c>
      <c r="F60" s="41">
        <f>E60/VLOOKUP(A60,Beskatningsgrundlag!$B$18:$N$115,12,FALSE)*1000</f>
        <v>55151.819559221127</v>
      </c>
      <c r="G60" s="41">
        <v>91</v>
      </c>
      <c r="H60" s="43">
        <f>VLOOKUP(A60,'Tilskud og udligning'!$B$18:$BC$115,54,FALSE)</f>
        <v>894888</v>
      </c>
      <c r="I60" s="43">
        <f>H60+E60</f>
        <v>2914382.1767999995</v>
      </c>
      <c r="J60" s="43">
        <f>I60/VLOOKUP(A60,Beskatningsgrundlag!$B$18:$N$115,12,FALSE)*1000</f>
        <v>79590.959849250343</v>
      </c>
      <c r="K60" s="41">
        <v>59</v>
      </c>
      <c r="L60" t="str">
        <f>VLOOKUP(A60,Kommunetyper!$A$1:$C$99,3,FALSE)</f>
        <v>yderkommune</v>
      </c>
    </row>
    <row r="61" spans="1:12" x14ac:dyDescent="0.3">
      <c r="A61" s="3" t="s">
        <v>38</v>
      </c>
      <c r="B61" s="43">
        <f>VLOOKUP(A61,Beskatningsgrundlag!$B$18:$N$115,10,FALSE)*0.2507</f>
        <v>1918074.3624999998</v>
      </c>
      <c r="C61" s="43">
        <f>VLOOKUP(A61,selskabsskat!$B$1:$C$99,2,FALSE)</f>
        <v>40075</v>
      </c>
      <c r="D61" s="43">
        <f>VLOOKUP(A61,dækningsafgift!$B$1:$C$99,2,FALSE)</f>
        <v>312</v>
      </c>
      <c r="E61" s="43">
        <f>SUM(B61:D61)</f>
        <v>1958461.3624999998</v>
      </c>
      <c r="F61" s="41">
        <f>E61/VLOOKUP(A61,Beskatningsgrundlag!$B$18:$N$115,12,FALSE)*1000</f>
        <v>65603.502579305263</v>
      </c>
      <c r="G61" s="41">
        <v>23</v>
      </c>
      <c r="H61" s="43">
        <f>VLOOKUP(A61,'Tilskud og udligning'!$B$18:$BC$115,54,FALSE)</f>
        <v>417396</v>
      </c>
      <c r="I61" s="43">
        <f>H61+E61</f>
        <v>2375857.3624999998</v>
      </c>
      <c r="J61" s="43">
        <f>I61/VLOOKUP(A61,Beskatningsgrundlag!$B$18:$N$115,12,FALSE)*1000</f>
        <v>79585.212960171499</v>
      </c>
      <c r="K61" s="41">
        <v>60</v>
      </c>
      <c r="L61" t="str">
        <f>VLOOKUP(A61,Kommunetyper!$A$1:$C$99,3,FALSE)</f>
        <v>mellemkommune</v>
      </c>
    </row>
    <row r="62" spans="1:12" x14ac:dyDescent="0.3">
      <c r="A62" s="3" t="s">
        <v>64</v>
      </c>
      <c r="B62" s="43">
        <f>VLOOKUP(A62,Beskatningsgrundlag!$B$18:$N$115,10,FALSE)*0.2507</f>
        <v>6826471.5000999998</v>
      </c>
      <c r="C62" s="43">
        <f>VLOOKUP(A62,selskabsskat!$B$1:$C$99,2,FALSE)</f>
        <v>238729</v>
      </c>
      <c r="D62" s="43">
        <f>VLOOKUP(A62,dækningsafgift!$B$1:$C$99,2,FALSE)</f>
        <v>7772</v>
      </c>
      <c r="E62" s="43">
        <f>SUM(B62:D62)</f>
        <v>7072972.5000999998</v>
      </c>
      <c r="F62" s="41">
        <f>E62/VLOOKUP(A62,Beskatningsgrundlag!$B$18:$N$115,12,FALSE)*1000</f>
        <v>61438.396324800429</v>
      </c>
      <c r="G62" s="41">
        <v>42</v>
      </c>
      <c r="H62" s="43">
        <f>VLOOKUP(A62,'Tilskud og udligning'!$B$18:$BC$115,54,FALSE)</f>
        <v>2085720</v>
      </c>
      <c r="I62" s="43">
        <f>H62+E62</f>
        <v>9158692.5000999998</v>
      </c>
      <c r="J62" s="43">
        <f>I62/VLOOKUP(A62,Beskatningsgrundlag!$B$18:$N$115,12,FALSE)*1000</f>
        <v>79555.714323810185</v>
      </c>
      <c r="K62" s="41">
        <v>61</v>
      </c>
      <c r="L62" t="str">
        <f>VLOOKUP(A62,Kommunetyper!$A$1:$C$99,3,FALSE)</f>
        <v>bykommune</v>
      </c>
    </row>
    <row r="63" spans="1:12" x14ac:dyDescent="0.3">
      <c r="A63" s="3" t="s">
        <v>59</v>
      </c>
      <c r="B63" s="43">
        <f>VLOOKUP(A63,Beskatningsgrundlag!$B$18:$N$115,10,FALSE)*0.2507</f>
        <v>1820880.9808999998</v>
      </c>
      <c r="C63" s="43">
        <f>VLOOKUP(A63,selskabsskat!$B$1:$C$99,2,FALSE)</f>
        <v>21708</v>
      </c>
      <c r="D63" s="43">
        <f>VLOOKUP(A63,dækningsafgift!$B$1:$C$99,2,FALSE)</f>
        <v>0</v>
      </c>
      <c r="E63" s="43">
        <f>SUM(B63:D63)</f>
        <v>1842588.9808999998</v>
      </c>
      <c r="F63" s="41">
        <f>E63/VLOOKUP(A63,Beskatningsgrundlag!$B$18:$N$115,12,FALSE)*1000</f>
        <v>56896.371187278055</v>
      </c>
      <c r="G63" s="41">
        <v>73</v>
      </c>
      <c r="H63" s="43">
        <f>VLOOKUP(A63,'Tilskud og udligning'!$B$18:$BC$115,54,FALSE)</f>
        <v>733380</v>
      </c>
      <c r="I63" s="43">
        <f>H63+E63</f>
        <v>2575968.9808999998</v>
      </c>
      <c r="J63" s="43">
        <f>I63/VLOOKUP(A63,Beskatningsgrundlag!$B$18:$N$115,12,FALSE)*1000</f>
        <v>79542.040478616647</v>
      </c>
      <c r="K63" s="41">
        <v>62</v>
      </c>
      <c r="L63" t="str">
        <f>VLOOKUP(A63,Kommunetyper!$A$1:$C$99,3,FALSE)</f>
        <v>mellemkommune</v>
      </c>
    </row>
    <row r="64" spans="1:12" x14ac:dyDescent="0.3">
      <c r="A64" s="3" t="s">
        <v>112</v>
      </c>
      <c r="B64" s="43">
        <f>VLOOKUP(A64,Beskatningsgrundlag!$B$18:$N$115,10,FALSE)*0.2507</f>
        <v>1633490.2518999998</v>
      </c>
      <c r="C64" s="43">
        <f>VLOOKUP(A64,selskabsskat!$B$1:$C$99,2,FALSE)</f>
        <v>29014</v>
      </c>
      <c r="D64" s="43">
        <f>VLOOKUP(A64,dækningsafgift!$B$1:$C$99,2,FALSE)</f>
        <v>107</v>
      </c>
      <c r="E64" s="43">
        <f>SUM(B64:D64)</f>
        <v>1662611.2518999998</v>
      </c>
      <c r="F64" s="41">
        <f>E64/VLOOKUP(A64,Beskatningsgrundlag!$B$18:$N$115,12,FALSE)*1000</f>
        <v>56719.245791969428</v>
      </c>
      <c r="G64" s="41">
        <v>75</v>
      </c>
      <c r="H64" s="43">
        <f>VLOOKUP(A64,'Tilskud og udligning'!$B$18:$BC$115,54,FALSE)</f>
        <v>668568</v>
      </c>
      <c r="I64" s="43">
        <f>H64+E64</f>
        <v>2331179.2518999996</v>
      </c>
      <c r="J64" s="43">
        <f>I64/VLOOKUP(A64,Beskatningsgrundlag!$B$18:$N$115,12,FALSE)*1000</f>
        <v>79527.146723296813</v>
      </c>
      <c r="K64" s="41">
        <v>63</v>
      </c>
      <c r="L64" t="str">
        <f>VLOOKUP(A64,Kommunetyper!$A$1:$C$99,3,FALSE)</f>
        <v>mellemkommune</v>
      </c>
    </row>
    <row r="65" spans="1:12" x14ac:dyDescent="0.3">
      <c r="A65" s="3" t="s">
        <v>61</v>
      </c>
      <c r="B65" s="43">
        <f>VLOOKUP(A65,Beskatningsgrundlag!$B$18:$N$115,10,FALSE)*0.2507</f>
        <v>3318518.4069999997</v>
      </c>
      <c r="C65" s="43">
        <f>VLOOKUP(A65,selskabsskat!$B$1:$C$99,2,FALSE)</f>
        <v>44685</v>
      </c>
      <c r="D65" s="43">
        <f>VLOOKUP(A65,dækningsafgift!$B$1:$C$99,2,FALSE)</f>
        <v>3209</v>
      </c>
      <c r="E65" s="43">
        <f>SUM(B65:D65)</f>
        <v>3366412.4069999997</v>
      </c>
      <c r="F65" s="41">
        <f>E65/VLOOKUP(A65,Beskatningsgrundlag!$B$18:$N$115,12,FALSE)*1000</f>
        <v>55775.936228378283</v>
      </c>
      <c r="G65" s="41">
        <v>86</v>
      </c>
      <c r="H65" s="43">
        <f>VLOOKUP(A65,'Tilskud og udligning'!$B$18:$BC$115,54,FALSE)</f>
        <v>1427976</v>
      </c>
      <c r="I65" s="43">
        <f>H65+E65</f>
        <v>4794388.4069999997</v>
      </c>
      <c r="J65" s="43">
        <f>I65/VLOOKUP(A65,Beskatningsgrundlag!$B$18:$N$115,12,FALSE)*1000</f>
        <v>79435.158178143014</v>
      </c>
      <c r="K65" s="41">
        <v>64</v>
      </c>
      <c r="L65" t="str">
        <f>VLOOKUP(A65,Kommunetyper!$A$1:$C$99,3,FALSE)</f>
        <v>yderkommune</v>
      </c>
    </row>
    <row r="66" spans="1:12" x14ac:dyDescent="0.3">
      <c r="A66" s="3" t="s">
        <v>68</v>
      </c>
      <c r="B66" s="43">
        <f>VLOOKUP(A66,Beskatningsgrundlag!$B$18:$N$115,10,FALSE)*0.2507</f>
        <v>5717667.7683999995</v>
      </c>
      <c r="C66" s="43">
        <f>VLOOKUP(A66,selskabsskat!$B$1:$C$99,2,FALSE)</f>
        <v>244046</v>
      </c>
      <c r="D66" s="43">
        <f>VLOOKUP(A66,dækningsafgift!$B$1:$C$99,2,FALSE)</f>
        <v>9812</v>
      </c>
      <c r="E66" s="43">
        <f>SUM(B66:D66)</f>
        <v>5971525.7683999995</v>
      </c>
      <c r="F66" s="41">
        <f>E66/VLOOKUP(A66,Beskatningsgrundlag!$B$18:$N$115,12,FALSE)*1000</f>
        <v>61971.645288971442</v>
      </c>
      <c r="G66" s="41">
        <v>39</v>
      </c>
      <c r="H66" s="43">
        <f>VLOOKUP(A66,'Tilskud og udligning'!$B$18:$BC$115,54,FALSE)</f>
        <v>1673268</v>
      </c>
      <c r="I66" s="43">
        <f>H66+E66</f>
        <v>7644793.7683999995</v>
      </c>
      <c r="J66" s="43">
        <f>I66/VLOOKUP(A66,Beskatningsgrundlag!$B$18:$N$115,12,FALSE)*1000</f>
        <v>79336.582658599611</v>
      </c>
      <c r="K66" s="41">
        <v>65</v>
      </c>
      <c r="L66" t="str">
        <f>VLOOKUP(A66,Kommunetyper!$A$1:$C$99,3,FALSE)</f>
        <v>bykommune</v>
      </c>
    </row>
    <row r="67" spans="1:12" x14ac:dyDescent="0.3">
      <c r="A67" s="3" t="s">
        <v>54</v>
      </c>
      <c r="B67" s="43">
        <f>VLOOKUP(A67,Beskatningsgrundlag!$B$18:$N$115,10,FALSE)*0.2507</f>
        <v>2835974.8074999996</v>
      </c>
      <c r="C67" s="43">
        <f>VLOOKUP(A67,selskabsskat!$B$1:$C$99,2,FALSE)</f>
        <v>39348</v>
      </c>
      <c r="D67" s="43">
        <f>VLOOKUP(A67,dækningsafgift!$B$1:$C$99,2,FALSE)</f>
        <v>903</v>
      </c>
      <c r="E67" s="43">
        <f>SUM(B67:D67)</f>
        <v>2876225.8074999996</v>
      </c>
      <c r="F67" s="41">
        <f>E67/VLOOKUP(A67,Beskatningsgrundlag!$B$18:$N$115,12,FALSE)*1000</f>
        <v>54917.054406766707</v>
      </c>
      <c r="G67" s="41">
        <v>95</v>
      </c>
      <c r="H67" s="43">
        <f>VLOOKUP(A67,'Tilskud og udligning'!$B$18:$BC$115,54,FALSE)</f>
        <v>1278840</v>
      </c>
      <c r="I67" s="43">
        <f>H67+E67</f>
        <v>4155065.8074999996</v>
      </c>
      <c r="J67" s="43">
        <f>I67/VLOOKUP(A67,Beskatningsgrundlag!$B$18:$N$115,12,FALSE)*1000</f>
        <v>79334.5134513308</v>
      </c>
      <c r="K67" s="41">
        <v>66</v>
      </c>
      <c r="L67" t="str">
        <f>VLOOKUP(A67,Kommunetyper!$A$1:$C$99,3,FALSE)</f>
        <v>mellemkommune</v>
      </c>
    </row>
    <row r="68" spans="1:12" x14ac:dyDescent="0.3">
      <c r="A68" s="3" t="s">
        <v>94</v>
      </c>
      <c r="B68" s="43">
        <f>VLOOKUP(A68,Beskatningsgrundlag!$B$18:$N$115,10,FALSE)*0.2507</f>
        <v>1919446.6942999999</v>
      </c>
      <c r="C68" s="43">
        <f>VLOOKUP(A68,selskabsskat!$B$1:$C$99,2,FALSE)</f>
        <v>28118</v>
      </c>
      <c r="D68" s="43">
        <f>VLOOKUP(A68,dækningsafgift!$B$1:$C$99,2,FALSE)</f>
        <v>1670</v>
      </c>
      <c r="E68" s="43">
        <f>SUM(B68:D68)</f>
        <v>1949234.6942999999</v>
      </c>
      <c r="F68" s="41">
        <f>E68/VLOOKUP(A68,Beskatningsgrundlag!$B$18:$N$115,12,FALSE)*1000</f>
        <v>53000.018878133669</v>
      </c>
      <c r="G68" s="41">
        <v>96</v>
      </c>
      <c r="H68" s="43">
        <f>VLOOKUP(A68,'Tilskud og udligning'!$B$18:$BC$115,54,FALSE)</f>
        <v>968340</v>
      </c>
      <c r="I68" s="43">
        <f>H68+E68</f>
        <v>2917574.6942999996</v>
      </c>
      <c r="J68" s="43">
        <f>I68/VLOOKUP(A68,Beskatningsgrundlag!$B$18:$N$115,12,FALSE)*1000</f>
        <v>79329.346193376463</v>
      </c>
      <c r="K68" s="41">
        <v>67</v>
      </c>
      <c r="L68" t="str">
        <f>VLOOKUP(A68,Kommunetyper!$A$1:$C$99,3,FALSE)</f>
        <v>mellemkommune</v>
      </c>
    </row>
    <row r="69" spans="1:12" x14ac:dyDescent="0.3">
      <c r="A69" s="3" t="s">
        <v>71</v>
      </c>
      <c r="B69" s="43">
        <f>VLOOKUP(A69,Beskatningsgrundlag!$B$18:$N$115,10,FALSE)*0.2507</f>
        <v>2911169.0133999996</v>
      </c>
      <c r="C69" s="43">
        <f>VLOOKUP(A69,selskabsskat!$B$1:$C$99,2,FALSE)</f>
        <v>43608</v>
      </c>
      <c r="D69" s="43">
        <f>VLOOKUP(A69,dækningsafgift!$B$1:$C$99,2,FALSE)</f>
        <v>3576</v>
      </c>
      <c r="E69" s="43">
        <f>SUM(B69:D69)</f>
        <v>2958353.0133999996</v>
      </c>
      <c r="F69" s="41">
        <f>E69/VLOOKUP(A69,Beskatningsgrundlag!$B$18:$N$115,12,FALSE)*1000</f>
        <v>59984.042932743971</v>
      </c>
      <c r="G69" s="41">
        <v>52</v>
      </c>
      <c r="H69" s="43">
        <f>VLOOKUP(A69,'Tilskud og udligning'!$B$18:$BC$115,54,FALSE)</f>
        <v>946992</v>
      </c>
      <c r="I69" s="43">
        <f>H69+E69</f>
        <v>3905345.0133999996</v>
      </c>
      <c r="J69" s="43">
        <f>I69/VLOOKUP(A69,Beskatningsgrundlag!$B$18:$N$115,12,FALSE)*1000</f>
        <v>79185.405490784469</v>
      </c>
      <c r="K69" s="41">
        <v>68</v>
      </c>
      <c r="L69" t="str">
        <f>VLOOKUP(A69,Kommunetyper!$A$1:$C$99,3,FALSE)</f>
        <v>mellemkommune</v>
      </c>
    </row>
    <row r="70" spans="1:12" x14ac:dyDescent="0.3">
      <c r="A70" s="3" t="s">
        <v>102</v>
      </c>
      <c r="B70" s="43">
        <f>VLOOKUP(A70,Beskatningsgrundlag!$B$18:$N$115,10,FALSE)*0.2507</f>
        <v>2305263.9663</v>
      </c>
      <c r="C70" s="43">
        <f>VLOOKUP(A70,selskabsskat!$B$1:$C$99,2,FALSE)</f>
        <v>53357</v>
      </c>
      <c r="D70" s="43">
        <f>VLOOKUP(A70,dækningsafgift!$B$1:$C$99,2,FALSE)</f>
        <v>1980</v>
      </c>
      <c r="E70" s="43">
        <f>SUM(B70:D70)</f>
        <v>2360600.9663</v>
      </c>
      <c r="F70" s="41">
        <f>E70/VLOOKUP(A70,Beskatningsgrundlag!$B$18:$N$115,12,FALSE)*1000</f>
        <v>55414.469032136905</v>
      </c>
      <c r="G70" s="41">
        <v>87</v>
      </c>
      <c r="H70" s="43">
        <f>VLOOKUP(A70,'Tilskud og udligning'!$B$18:$BC$115,54,FALSE)</f>
        <v>1011396</v>
      </c>
      <c r="I70" s="43">
        <f>H70+E70</f>
        <v>3371996.9663</v>
      </c>
      <c r="J70" s="43">
        <f>I70/VLOOKUP(A70,Beskatningsgrundlag!$B$18:$N$115,12,FALSE)*1000</f>
        <v>79156.716502734809</v>
      </c>
      <c r="K70" s="41">
        <v>69</v>
      </c>
      <c r="L70" t="str">
        <f>VLOOKUP(A70,Kommunetyper!$A$1:$C$99,3,FALSE)</f>
        <v>yderkommune</v>
      </c>
    </row>
    <row r="71" spans="1:12" x14ac:dyDescent="0.3">
      <c r="A71" s="3" t="s">
        <v>47</v>
      </c>
      <c r="B71" s="43">
        <f>VLOOKUP(A71,Beskatningsgrundlag!$B$18:$N$115,10,FALSE)*0.2507</f>
        <v>2019804.6619999998</v>
      </c>
      <c r="C71" s="43">
        <f>VLOOKUP(A71,selskabsskat!$B$1:$C$99,2,FALSE)</f>
        <v>22967</v>
      </c>
      <c r="D71" s="43">
        <f>VLOOKUP(A71,dækningsafgift!$B$1:$C$99,2,FALSE)</f>
        <v>784</v>
      </c>
      <c r="E71" s="43">
        <f>SUM(B71:D71)</f>
        <v>2043555.6619999998</v>
      </c>
      <c r="F71" s="41">
        <f>E71/VLOOKUP(A71,Beskatningsgrundlag!$B$18:$N$115,12,FALSE)*1000</f>
        <v>63705.831473283863</v>
      </c>
      <c r="G71" s="41">
        <v>31</v>
      </c>
      <c r="H71" s="43">
        <f>VLOOKUP(A71,'Tilskud og udligning'!$B$18:$BC$115,54,FALSE)</f>
        <v>494916</v>
      </c>
      <c r="I71" s="43">
        <f>H71+E71</f>
        <v>2538471.6619999995</v>
      </c>
      <c r="J71" s="43">
        <f>I71/VLOOKUP(A71,Beskatningsgrundlag!$B$18:$N$115,12,FALSE)*1000</f>
        <v>79134.349460689555</v>
      </c>
      <c r="K71" s="41">
        <v>70</v>
      </c>
      <c r="L71" t="str">
        <f>VLOOKUP(A71,Kommunetyper!$A$1:$C$99,3,FALSE)</f>
        <v>yderkommune</v>
      </c>
    </row>
    <row r="72" spans="1:12" x14ac:dyDescent="0.3">
      <c r="A72" s="3" t="s">
        <v>73</v>
      </c>
      <c r="B72" s="43">
        <f>VLOOKUP(A72,Beskatningsgrundlag!$B$18:$N$115,10,FALSE)*0.2507</f>
        <v>7548385.7158999993</v>
      </c>
      <c r="C72" s="43">
        <f>VLOOKUP(A72,selskabsskat!$B$1:$C$99,2,FALSE)</f>
        <v>166708</v>
      </c>
      <c r="D72" s="43">
        <f>VLOOKUP(A72,dækningsafgift!$B$1:$C$99,2,FALSE)</f>
        <v>5969</v>
      </c>
      <c r="E72" s="43">
        <f>SUM(B72:D72)</f>
        <v>7721062.7158999993</v>
      </c>
      <c r="F72" s="41">
        <f>E72/VLOOKUP(A72,Beskatningsgrundlag!$B$18:$N$115,12,FALSE)*1000</f>
        <v>62510.62790164836</v>
      </c>
      <c r="G72" s="41">
        <v>36</v>
      </c>
      <c r="H72" s="43">
        <f>VLOOKUP(A72,'Tilskud og udligning'!$B$18:$BC$115,54,FALSE)</f>
        <v>2044980</v>
      </c>
      <c r="I72" s="43">
        <f>H72+E72</f>
        <v>9766042.7159000002</v>
      </c>
      <c r="J72" s="43">
        <f>I72/VLOOKUP(A72,Beskatningsgrundlag!$B$18:$N$115,12,FALSE)*1000</f>
        <v>79067.02545338255</v>
      </c>
      <c r="K72" s="41">
        <v>71</v>
      </c>
      <c r="L72" t="str">
        <f>VLOOKUP(A72,Kommunetyper!$A$1:$C$99,3,FALSE)</f>
        <v>bykommune</v>
      </c>
    </row>
    <row r="73" spans="1:12" x14ac:dyDescent="0.3">
      <c r="A73" s="3" t="s">
        <v>86</v>
      </c>
      <c r="B73" s="43">
        <f>VLOOKUP(A73,Beskatningsgrundlag!$B$18:$N$115,10,FALSE)*0.2507</f>
        <v>5099788.5371999992</v>
      </c>
      <c r="C73" s="43">
        <f>VLOOKUP(A73,selskabsskat!$B$1:$C$99,2,FALSE)</f>
        <v>151057</v>
      </c>
      <c r="D73" s="43">
        <f>VLOOKUP(A73,dækningsafgift!$B$1:$C$99,2,FALSE)</f>
        <v>36718</v>
      </c>
      <c r="E73" s="43">
        <f>SUM(B73:D73)</f>
        <v>5287563.5371999992</v>
      </c>
      <c r="F73" s="41">
        <f>E73/VLOOKUP(A73,Beskatningsgrundlag!$B$18:$N$115,12,FALSE)*1000</f>
        <v>58675.080309822886</v>
      </c>
      <c r="G73" s="41">
        <v>59</v>
      </c>
      <c r="H73" s="43">
        <f>VLOOKUP(A73,'Tilskud og udligning'!$B$18:$BC$115,54,FALSE)</f>
        <v>1830408</v>
      </c>
      <c r="I73" s="43">
        <f>H73+E73</f>
        <v>7117971.5371999992</v>
      </c>
      <c r="J73" s="43">
        <f>I73/VLOOKUP(A73,Beskatningsgrundlag!$B$18:$N$115,12,FALSE)*1000</f>
        <v>78986.767468596023</v>
      </c>
      <c r="K73" s="41">
        <v>72</v>
      </c>
      <c r="L73" t="str">
        <f>VLOOKUP(A73,Kommunetyper!$A$1:$C$99,3,FALSE)</f>
        <v>bykommune</v>
      </c>
    </row>
    <row r="74" spans="1:12" x14ac:dyDescent="0.3">
      <c r="A74" s="3" t="s">
        <v>85</v>
      </c>
      <c r="B74" s="43">
        <f>VLOOKUP(A74,Beskatningsgrundlag!$B$18:$N$115,10,FALSE)*0.2507</f>
        <v>22366110.248</v>
      </c>
      <c r="C74" s="43">
        <f>VLOOKUP(A74,selskabsskat!$B$1:$C$99,2,FALSE)</f>
        <v>991441</v>
      </c>
      <c r="D74" s="43">
        <f>VLOOKUP(A74,dækningsafgift!$B$1:$C$99,2,FALSE)</f>
        <v>146015</v>
      </c>
      <c r="E74" s="43">
        <f>SUM(B74:D74)</f>
        <v>23503566.248</v>
      </c>
      <c r="F74" s="41">
        <f>E74/VLOOKUP(A74,Beskatningsgrundlag!$B$18:$N$115,12,FALSE)*1000</f>
        <v>62222.203464853766</v>
      </c>
      <c r="G74" s="41">
        <v>37</v>
      </c>
      <c r="H74" s="43">
        <f>VLOOKUP(A74,'Tilskud og udligning'!$B$18:$BC$115,54,FALSE)</f>
        <v>6326988</v>
      </c>
      <c r="I74" s="43">
        <f>H74+E74</f>
        <v>29830554.248</v>
      </c>
      <c r="J74" s="43">
        <f>I74/VLOOKUP(A74,Beskatningsgrundlag!$B$18:$N$115,12,FALSE)*1000</f>
        <v>78971.965203210697</v>
      </c>
      <c r="K74" s="41">
        <v>73</v>
      </c>
      <c r="L74" t="str">
        <f>VLOOKUP(A74,Kommunetyper!$A$1:$C$99,3,FALSE)</f>
        <v>bykommune</v>
      </c>
    </row>
    <row r="75" spans="1:12" x14ac:dyDescent="0.3">
      <c r="A75" s="3" t="s">
        <v>99</v>
      </c>
      <c r="B75" s="43">
        <f>VLOOKUP(A75,Beskatningsgrundlag!$B$18:$N$115,10,FALSE)*0.2507</f>
        <v>2317889.4689999996</v>
      </c>
      <c r="C75" s="43">
        <f>VLOOKUP(A75,selskabsskat!$B$1:$C$99,2,FALSE)</f>
        <v>69497</v>
      </c>
      <c r="D75" s="43">
        <f>VLOOKUP(A75,dækningsafgift!$B$1:$C$99,2,FALSE)</f>
        <v>164</v>
      </c>
      <c r="E75" s="43">
        <f>SUM(B75:D75)</f>
        <v>2387550.4689999996</v>
      </c>
      <c r="F75" s="41">
        <f>E75/VLOOKUP(A75,Beskatningsgrundlag!$B$18:$N$115,12,FALSE)*1000</f>
        <v>57377.868087765244</v>
      </c>
      <c r="G75" s="41">
        <v>71</v>
      </c>
      <c r="H75" s="43">
        <f>VLOOKUP(A75,'Tilskud og udligning'!$B$18:$BC$115,54,FALSE)</f>
        <v>896268</v>
      </c>
      <c r="I75" s="43">
        <f>H75+E75</f>
        <v>3283818.4689999996</v>
      </c>
      <c r="J75" s="43">
        <f>I75/VLOOKUP(A75,Beskatningsgrundlag!$B$18:$N$115,12,FALSE)*1000</f>
        <v>78917.076470164131</v>
      </c>
      <c r="K75" s="41">
        <v>74</v>
      </c>
      <c r="L75" t="str">
        <f>VLOOKUP(A75,Kommunetyper!$A$1:$C$99,3,FALSE)</f>
        <v>mellemkommune</v>
      </c>
    </row>
    <row r="76" spans="1:12" x14ac:dyDescent="0.3">
      <c r="A76" s="3" t="s">
        <v>53</v>
      </c>
      <c r="B76" s="43">
        <f>VLOOKUP(A76,Beskatningsgrundlag!$B$18:$N$115,10,FALSE)*0.2507</f>
        <v>2241670.1507999999</v>
      </c>
      <c r="C76" s="43">
        <f>VLOOKUP(A76,selskabsskat!$B$1:$C$99,2,FALSE)</f>
        <v>33294</v>
      </c>
      <c r="D76" s="43">
        <f>VLOOKUP(A76,dækningsafgift!$B$1:$C$99,2,FALSE)</f>
        <v>0</v>
      </c>
      <c r="E76" s="43">
        <f>SUM(B76:D76)</f>
        <v>2274964.1507999999</v>
      </c>
      <c r="F76" s="41">
        <f>E76/VLOOKUP(A76,Beskatningsgrundlag!$B$18:$N$115,12,FALSE)*1000</f>
        <v>56302.63205464535</v>
      </c>
      <c r="G76" s="41">
        <v>78</v>
      </c>
      <c r="H76" s="43">
        <f>VLOOKUP(A76,'Tilskud og udligning'!$B$18:$BC$115,54,FALSE)</f>
        <v>911772</v>
      </c>
      <c r="I76" s="43">
        <f>H76+E76</f>
        <v>3186736.1507999999</v>
      </c>
      <c r="J76" s="43">
        <f>I76/VLOOKUP(A76,Beskatningsgrundlag!$B$18:$N$115,12,FALSE)*1000</f>
        <v>78867.894639409977</v>
      </c>
      <c r="K76" s="41">
        <v>75</v>
      </c>
      <c r="L76" t="str">
        <f>VLOOKUP(A76,Kommunetyper!$A$1:$C$99,3,FALSE)</f>
        <v>mellemkommune</v>
      </c>
    </row>
    <row r="77" spans="1:12" x14ac:dyDescent="0.3">
      <c r="A77" s="3" t="s">
        <v>88</v>
      </c>
      <c r="B77" s="43">
        <f>VLOOKUP(A77,Beskatningsgrundlag!$B$18:$N$115,10,FALSE)*0.2507</f>
        <v>2290543.8650999996</v>
      </c>
      <c r="C77" s="43">
        <f>VLOOKUP(A77,selskabsskat!$B$1:$C$99,2,FALSE)</f>
        <v>103692</v>
      </c>
      <c r="D77" s="43">
        <f>VLOOKUP(A77,dækningsafgift!$B$1:$C$99,2,FALSE)</f>
        <v>346</v>
      </c>
      <c r="E77" s="43">
        <f>SUM(B77:D77)</f>
        <v>2394581.8650999996</v>
      </c>
      <c r="F77" s="41">
        <f>E77/VLOOKUP(A77,Beskatningsgrundlag!$B$18:$N$115,12,FALSE)*1000</f>
        <v>55348.138523946</v>
      </c>
      <c r="G77" s="41">
        <v>88</v>
      </c>
      <c r="H77" s="43">
        <f>VLOOKUP(A77,'Tilskud og udligning'!$B$18:$BC$115,54,FALSE)</f>
        <v>1015164</v>
      </c>
      <c r="I77" s="43">
        <f>H77+E77</f>
        <v>3409745.8650999996</v>
      </c>
      <c r="J77" s="43">
        <f>I77/VLOOKUP(A77,Beskatningsgrundlag!$B$18:$N$115,12,FALSE)*1000</f>
        <v>78812.543109744802</v>
      </c>
      <c r="K77" s="41">
        <v>76</v>
      </c>
      <c r="L77" t="str">
        <f>VLOOKUP(A77,Kommunetyper!$A$1:$C$99,3,FALSE)</f>
        <v>mellemkommune</v>
      </c>
    </row>
    <row r="78" spans="1:12" x14ac:dyDescent="0.3">
      <c r="A78" s="3" t="s">
        <v>97</v>
      </c>
      <c r="B78" s="43">
        <f>VLOOKUP(A78,Beskatningsgrundlag!$B$18:$N$115,10,FALSE)*0.2507</f>
        <v>2093200.3460999997</v>
      </c>
      <c r="C78" s="43">
        <f>VLOOKUP(A78,selskabsskat!$B$1:$C$99,2,FALSE)</f>
        <v>22937</v>
      </c>
      <c r="D78" s="43">
        <f>VLOOKUP(A78,dækningsafgift!$B$1:$C$99,2,FALSE)</f>
        <v>360</v>
      </c>
      <c r="E78" s="43">
        <f>SUM(B78:D78)</f>
        <v>2116497.3460999997</v>
      </c>
      <c r="F78" s="41">
        <f>E78/VLOOKUP(A78,Beskatningsgrundlag!$B$18:$N$115,12,FALSE)*1000</f>
        <v>55869.317268959683</v>
      </c>
      <c r="G78" s="41">
        <v>85</v>
      </c>
      <c r="H78" s="43">
        <f>VLOOKUP(A78,'Tilskud og udligning'!$B$18:$BC$115,54,FALSE)</f>
        <v>867912</v>
      </c>
      <c r="I78" s="43">
        <f>H78+E78</f>
        <v>2984409.3460999997</v>
      </c>
      <c r="J78" s="43">
        <f>I78/VLOOKUP(A78,Beskatningsgrundlag!$B$18:$N$115,12,FALSE)*1000</f>
        <v>78779.64644035582</v>
      </c>
      <c r="K78" s="41">
        <v>77</v>
      </c>
      <c r="L78" t="str">
        <f>VLOOKUP(A78,Kommunetyper!$A$1:$C$99,3,FALSE)</f>
        <v>yderkommune</v>
      </c>
    </row>
    <row r="79" spans="1:12" x14ac:dyDescent="0.3">
      <c r="A79" s="3" t="s">
        <v>104</v>
      </c>
      <c r="B79" s="43">
        <f>VLOOKUP(A79,Beskatningsgrundlag!$B$18:$N$115,10,FALSE)*0.2507</f>
        <v>12550446.880499998</v>
      </c>
      <c r="C79" s="43">
        <f>VLOOKUP(A79,selskabsskat!$B$1:$C$99,2,FALSE)</f>
        <v>535919</v>
      </c>
      <c r="D79" s="43">
        <f>VLOOKUP(A79,dækningsafgift!$B$1:$C$99,2,FALSE)</f>
        <v>28762</v>
      </c>
      <c r="E79" s="43">
        <f>SUM(B79:D79)</f>
        <v>13115127.880499998</v>
      </c>
      <c r="F79" s="41">
        <f>E79/VLOOKUP(A79,Beskatningsgrundlag!$B$18:$N$115,12,FALSE)*1000</f>
        <v>58048.234582955265</v>
      </c>
      <c r="G79" s="41">
        <v>65</v>
      </c>
      <c r="H79" s="43">
        <f>VLOOKUP(A79,'Tilskud og udligning'!$B$18:$BC$115,54,FALSE)</f>
        <v>4681512</v>
      </c>
      <c r="I79" s="43">
        <f>H79+E79</f>
        <v>17796639.880499996</v>
      </c>
      <c r="J79" s="43">
        <f>I79/VLOOKUP(A79,Beskatningsgrundlag!$B$18:$N$115,12,FALSE)*1000</f>
        <v>78768.848918936841</v>
      </c>
      <c r="K79" s="41">
        <v>78</v>
      </c>
      <c r="L79" t="str">
        <f>VLOOKUP(A79,Kommunetyper!$A$1:$C$99,3,FALSE)</f>
        <v>bykommune</v>
      </c>
    </row>
    <row r="80" spans="1:12" x14ac:dyDescent="0.3">
      <c r="A80" s="3" t="s">
        <v>77</v>
      </c>
      <c r="B80" s="43">
        <f>VLOOKUP(A80,Beskatningsgrundlag!$B$18:$N$115,10,FALSE)*0.2507</f>
        <v>5493363.7206999995</v>
      </c>
      <c r="C80" s="43">
        <f>VLOOKUP(A80,selskabsskat!$B$1:$C$99,2,FALSE)</f>
        <v>139526</v>
      </c>
      <c r="D80" s="43">
        <f>VLOOKUP(A80,dækningsafgift!$B$1:$C$99,2,FALSE)</f>
        <v>4553</v>
      </c>
      <c r="E80" s="43">
        <f>SUM(B80:D80)</f>
        <v>5637442.7206999995</v>
      </c>
      <c r="F80" s="41">
        <f>E80/VLOOKUP(A80,Beskatningsgrundlag!$B$18:$N$115,12,FALSE)*1000</f>
        <v>56764.970201989687</v>
      </c>
      <c r="G80" s="41">
        <v>74</v>
      </c>
      <c r="H80" s="43">
        <f>VLOOKUP(A80,'Tilskud og udligning'!$B$18:$BC$115,54,FALSE)</f>
        <v>2181756</v>
      </c>
      <c r="I80" s="43">
        <f>H80+E80</f>
        <v>7819198.7206999995</v>
      </c>
      <c r="J80" s="43">
        <f>I80/VLOOKUP(A80,Beskatningsgrundlag!$B$18:$N$115,12,FALSE)*1000</f>
        <v>78733.674890244889</v>
      </c>
      <c r="K80" s="41">
        <v>79</v>
      </c>
      <c r="L80" t="str">
        <f>VLOOKUP(A80,Kommunetyper!$A$1:$C$99,3,FALSE)</f>
        <v>bykommune</v>
      </c>
    </row>
    <row r="81" spans="1:12" x14ac:dyDescent="0.3">
      <c r="A81" s="3" t="s">
        <v>84</v>
      </c>
      <c r="B81" s="43">
        <f>VLOOKUP(A81,Beskatningsgrundlag!$B$18:$N$115,10,FALSE)*0.2507</f>
        <v>2572853.1239</v>
      </c>
      <c r="C81" s="43">
        <f>VLOOKUP(A81,selskabsskat!$B$1:$C$99,2,FALSE)</f>
        <v>23639</v>
      </c>
      <c r="D81" s="43">
        <f>VLOOKUP(A81,dækningsafgift!$B$1:$C$99,2,FALSE)</f>
        <v>288</v>
      </c>
      <c r="E81" s="43">
        <f>SUM(B81:D81)</f>
        <v>2596780.1239</v>
      </c>
      <c r="F81" s="41">
        <f>E81/VLOOKUP(A81,Beskatningsgrundlag!$B$18:$N$115,12,FALSE)*1000</f>
        <v>58596.8978224569</v>
      </c>
      <c r="G81" s="41">
        <v>60</v>
      </c>
      <c r="H81" s="43">
        <f>VLOOKUP(A81,'Tilskud og udligning'!$B$18:$BC$115,54,FALSE)</f>
        <v>889200</v>
      </c>
      <c r="I81" s="43">
        <f>H81+E81</f>
        <v>3485980.1239</v>
      </c>
      <c r="J81" s="43">
        <f>I81/VLOOKUP(A81,Beskatningsgrundlag!$B$18:$N$115,12,FALSE)*1000</f>
        <v>78661.885637241619</v>
      </c>
      <c r="K81" s="41">
        <v>80</v>
      </c>
      <c r="L81" t="str">
        <f>VLOOKUP(A81,Kommunetyper!$A$1:$C$99,3,FALSE)</f>
        <v>yderkommune</v>
      </c>
    </row>
    <row r="82" spans="1:12" x14ac:dyDescent="0.3">
      <c r="A82" s="3" t="s">
        <v>41</v>
      </c>
      <c r="B82" s="43">
        <f>VLOOKUP(A82,Beskatningsgrundlag!$B$18:$N$115,10,FALSE)*0.2507</f>
        <v>2158232.1768</v>
      </c>
      <c r="C82" s="43">
        <f>VLOOKUP(A82,selskabsskat!$B$1:$C$99,2,FALSE)</f>
        <v>34255</v>
      </c>
      <c r="D82" s="43">
        <f>VLOOKUP(A82,dækningsafgift!$B$1:$C$99,2,FALSE)</f>
        <v>0</v>
      </c>
      <c r="E82" s="43">
        <f>SUM(B82:D82)</f>
        <v>2192487.1768</v>
      </c>
      <c r="F82" s="41">
        <f>E82/VLOOKUP(A82,Beskatningsgrundlag!$B$18:$N$115,12,FALSE)*1000</f>
        <v>57706.142464599674</v>
      </c>
      <c r="G82" s="41">
        <v>68</v>
      </c>
      <c r="H82" s="43">
        <f>VLOOKUP(A82,'Tilskud og udligning'!$B$18:$BC$115,54,FALSE)</f>
        <v>795960</v>
      </c>
      <c r="I82" s="43">
        <f>H82+E82</f>
        <v>2988447.1768</v>
      </c>
      <c r="J82" s="43">
        <f>I82/VLOOKUP(A82,Beskatningsgrundlag!$B$18:$N$115,12,FALSE)*1000</f>
        <v>78655.766089382538</v>
      </c>
      <c r="K82" s="41">
        <v>81</v>
      </c>
      <c r="L82" t="str">
        <f>VLOOKUP(A82,Kommunetyper!$A$1:$C$99,3,FALSE)</f>
        <v>yderkommune</v>
      </c>
    </row>
    <row r="83" spans="1:12" x14ac:dyDescent="0.3">
      <c r="A83" s="3" t="s">
        <v>57</v>
      </c>
      <c r="B83" s="43">
        <f>VLOOKUP(A83,Beskatningsgrundlag!$B$18:$N$115,10,FALSE)*0.2507</f>
        <v>2487312.0275999997</v>
      </c>
      <c r="C83" s="43">
        <f>VLOOKUP(A83,selskabsskat!$B$1:$C$99,2,FALSE)</f>
        <v>67048</v>
      </c>
      <c r="D83" s="43">
        <f>VLOOKUP(A83,dækningsafgift!$B$1:$C$99,2,FALSE)</f>
        <v>3651</v>
      </c>
      <c r="E83" s="43">
        <f>SUM(B83:D83)</f>
        <v>2558011.0275999997</v>
      </c>
      <c r="F83" s="41">
        <f>E83/VLOOKUP(A83,Beskatningsgrundlag!$B$18:$N$115,12,FALSE)*1000</f>
        <v>63040.91055524064</v>
      </c>
      <c r="G83" s="41">
        <v>35</v>
      </c>
      <c r="H83" s="43">
        <f>VLOOKUP(A83,'Tilskud og udligning'!$B$18:$BC$115,54,FALSE)</f>
        <v>632796</v>
      </c>
      <c r="I83" s="43">
        <f>H83+E83</f>
        <v>3190807.0275999997</v>
      </c>
      <c r="J83" s="43">
        <f>I83/VLOOKUP(A83,Beskatningsgrundlag!$B$18:$N$115,12,FALSE)*1000</f>
        <v>78635.853503216102</v>
      </c>
      <c r="K83" s="41">
        <v>82</v>
      </c>
      <c r="L83" t="str">
        <f>VLOOKUP(A83,Kommunetyper!$A$1:$C$99,3,FALSE)</f>
        <v>mellemkommune</v>
      </c>
    </row>
    <row r="84" spans="1:12" x14ac:dyDescent="0.3">
      <c r="A84" s="3" t="s">
        <v>72</v>
      </c>
      <c r="B84" s="43">
        <f>VLOOKUP(A84,Beskatningsgrundlag!$B$18:$N$115,10,FALSE)*0.2507</f>
        <v>2452070.1257999996</v>
      </c>
      <c r="C84" s="43">
        <f>VLOOKUP(A84,selskabsskat!$B$1:$C$99,2,FALSE)</f>
        <v>50035</v>
      </c>
      <c r="D84" s="43">
        <f>VLOOKUP(A84,dækningsafgift!$B$1:$C$99,2,FALSE)</f>
        <v>275</v>
      </c>
      <c r="E84" s="43">
        <f>SUM(B84:D84)</f>
        <v>2502380.1257999996</v>
      </c>
      <c r="F84" s="41">
        <f>E84/VLOOKUP(A84,Beskatningsgrundlag!$B$18:$N$115,12,FALSE)*1000</f>
        <v>58722.019190876228</v>
      </c>
      <c r="G84" s="41">
        <v>58</v>
      </c>
      <c r="H84" s="43">
        <f>VLOOKUP(A84,'Tilskud og udligning'!$B$18:$BC$115,54,FALSE)</f>
        <v>847440</v>
      </c>
      <c r="I84" s="43">
        <f>H84+E84</f>
        <v>3349820.1257999996</v>
      </c>
      <c r="J84" s="43">
        <f>I84/VLOOKUP(A84,Beskatningsgrundlag!$B$18:$N$115,12,FALSE)*1000</f>
        <v>78608.441493405917</v>
      </c>
      <c r="K84" s="41">
        <v>83</v>
      </c>
      <c r="L84" t="str">
        <f>VLOOKUP(A84,Kommunetyper!$A$1:$C$99,3,FALSE)</f>
        <v>mellemkommune</v>
      </c>
    </row>
    <row r="85" spans="1:12" x14ac:dyDescent="0.3">
      <c r="A85" s="3" t="s">
        <v>48</v>
      </c>
      <c r="B85" s="43">
        <f>VLOOKUP(A85,Beskatningsgrundlag!$B$18:$N$115,10,FALSE)*0.2507</f>
        <v>2114550.4594999999</v>
      </c>
      <c r="C85" s="43">
        <f>VLOOKUP(A85,selskabsskat!$B$1:$C$99,2,FALSE)</f>
        <v>33666</v>
      </c>
      <c r="D85" s="43">
        <f>VLOOKUP(A85,dækningsafgift!$B$1:$C$99,2,FALSE)</f>
        <v>1638</v>
      </c>
      <c r="E85" s="43">
        <f>SUM(B85:D85)</f>
        <v>2149854.4594999999</v>
      </c>
      <c r="F85" s="41">
        <f>E85/VLOOKUP(A85,Beskatningsgrundlag!$B$18:$N$115,12,FALSE)*1000</f>
        <v>58853.361972679239</v>
      </c>
      <c r="G85" s="41">
        <v>57</v>
      </c>
      <c r="H85" s="43">
        <f>VLOOKUP(A85,'Tilskud og udligning'!$B$18:$BC$115,54,FALSE)</f>
        <v>720492</v>
      </c>
      <c r="I85" s="43">
        <f>H85+E85</f>
        <v>2870346.4594999999</v>
      </c>
      <c r="J85" s="43">
        <f>I85/VLOOKUP(A85,Beskatningsgrundlag!$B$18:$N$115,12,FALSE)*1000</f>
        <v>78577.197829122073</v>
      </c>
      <c r="K85" s="41">
        <v>84</v>
      </c>
      <c r="L85" t="str">
        <f>VLOOKUP(A85,Kommunetyper!$A$1:$C$99,3,FALSE)</f>
        <v>mellemkommune</v>
      </c>
    </row>
    <row r="86" spans="1:12" x14ac:dyDescent="0.3">
      <c r="A86" s="3" t="s">
        <v>93</v>
      </c>
      <c r="B86" s="43">
        <f>VLOOKUP(A86,Beskatningsgrundlag!$B$18:$N$115,10,FALSE)*0.2507</f>
        <v>5492680.0617999993</v>
      </c>
      <c r="C86" s="43">
        <f>VLOOKUP(A86,selskabsskat!$B$1:$C$99,2,FALSE)</f>
        <v>153386</v>
      </c>
      <c r="D86" s="43">
        <f>VLOOKUP(A86,dækningsafgift!$B$1:$C$99,2,FALSE)</f>
        <v>19044</v>
      </c>
      <c r="E86" s="43">
        <f>SUM(B86:D86)</f>
        <v>5665110.0617999993</v>
      </c>
      <c r="F86" s="41">
        <f>E86/VLOOKUP(A86,Beskatningsgrundlag!$B$18:$N$115,12,FALSE)*1000</f>
        <v>57988.904648234769</v>
      </c>
      <c r="G86" s="41">
        <v>66</v>
      </c>
      <c r="H86" s="43">
        <f>VLOOKUP(A86,'Tilskud og udligning'!$B$18:$BC$115,54,FALSE)</f>
        <v>2010240</v>
      </c>
      <c r="I86" s="43">
        <f>H86+E86</f>
        <v>7675350.0617999993</v>
      </c>
      <c r="J86" s="43">
        <f>I86/VLOOKUP(A86,Beskatningsgrundlag!$B$18:$N$115,12,FALSE)*1000</f>
        <v>78566.018668686593</v>
      </c>
      <c r="K86" s="41">
        <v>85</v>
      </c>
      <c r="L86" t="str">
        <f>VLOOKUP(A86,Kommunetyper!$A$1:$C$99,3,FALSE)</f>
        <v>mindre bykommune</v>
      </c>
    </row>
    <row r="87" spans="1:12" x14ac:dyDescent="0.3">
      <c r="A87" s="3" t="s">
        <v>83</v>
      </c>
      <c r="B87" s="43">
        <f>VLOOKUP(A87,Beskatningsgrundlag!$B$18:$N$115,10,FALSE)*0.2507</f>
        <v>4097348.2916999995</v>
      </c>
      <c r="C87" s="43">
        <f>VLOOKUP(A87,selskabsskat!$B$1:$C$99,2,FALSE)</f>
        <v>102866</v>
      </c>
      <c r="D87" s="43">
        <f>VLOOKUP(A87,dækningsafgift!$B$1:$C$99,2,FALSE)</f>
        <v>568</v>
      </c>
      <c r="E87" s="43">
        <f>SUM(B87:D87)</f>
        <v>4200782.2916999999</v>
      </c>
      <c r="F87" s="41">
        <f>E87/VLOOKUP(A87,Beskatningsgrundlag!$B$18:$N$115,12,FALSE)*1000</f>
        <v>63407.077503735789</v>
      </c>
      <c r="G87" s="41">
        <v>32</v>
      </c>
      <c r="H87" s="43">
        <f>VLOOKUP(A87,'Tilskud og udligning'!$B$18:$BC$115,54,FALSE)</f>
        <v>1001244</v>
      </c>
      <c r="I87" s="43">
        <f>H87+E87</f>
        <v>5202026.2916999999</v>
      </c>
      <c r="J87" s="43">
        <f>I87/VLOOKUP(A87,Beskatningsgrundlag!$B$18:$N$115,12,FALSE)*1000</f>
        <v>78519.966365790708</v>
      </c>
      <c r="K87" s="41">
        <v>86</v>
      </c>
      <c r="L87" t="str">
        <f>VLOOKUP(A87,Kommunetyper!$A$1:$C$99,3,FALSE)</f>
        <v>mellemkommune</v>
      </c>
    </row>
    <row r="88" spans="1:12" x14ac:dyDescent="0.3">
      <c r="A88" s="3" t="s">
        <v>101</v>
      </c>
      <c r="B88" s="43">
        <f>VLOOKUP(A88,Beskatningsgrundlag!$B$18:$N$115,10,FALSE)*0.2507</f>
        <v>1809248.7515999998</v>
      </c>
      <c r="C88" s="43">
        <f>VLOOKUP(A88,selskabsskat!$B$1:$C$99,2,FALSE)</f>
        <v>28742</v>
      </c>
      <c r="D88" s="43">
        <f>VLOOKUP(A88,dækningsafgift!$B$1:$C$99,2,FALSE)</f>
        <v>48</v>
      </c>
      <c r="E88" s="43">
        <f>SUM(B88:D88)</f>
        <v>1838038.7515999998</v>
      </c>
      <c r="F88" s="41">
        <f>E88/VLOOKUP(A88,Beskatningsgrundlag!$B$18:$N$115,12,FALSE)*1000</f>
        <v>59299.224145050968</v>
      </c>
      <c r="G88" s="41">
        <v>54</v>
      </c>
      <c r="H88" s="43">
        <f>VLOOKUP(A88,'Tilskud og udligning'!$B$18:$BC$115,54,FALSE)</f>
        <v>594144</v>
      </c>
      <c r="I88" s="43">
        <f>H88+E88</f>
        <v>2432182.7516000001</v>
      </c>
      <c r="J88" s="43">
        <f>I88/VLOOKUP(A88,Beskatningsgrundlag!$B$18:$N$115,12,FALSE)*1000</f>
        <v>78467.632971996398</v>
      </c>
      <c r="K88" s="41">
        <v>87</v>
      </c>
      <c r="L88" t="str">
        <f>VLOOKUP(A88,Kommunetyper!$A$1:$C$99,3,FALSE)</f>
        <v>mellemkommune</v>
      </c>
    </row>
    <row r="89" spans="1:12" x14ac:dyDescent="0.3">
      <c r="A89" s="3" t="s">
        <v>60</v>
      </c>
      <c r="B89" s="43">
        <f>VLOOKUP(A89,Beskatningsgrundlag!$B$18:$N$115,10,FALSE)*0.2507</f>
        <v>11560055.778399998</v>
      </c>
      <c r="C89" s="43">
        <f>VLOOKUP(A89,selskabsskat!$B$1:$C$99,2,FALSE)</f>
        <v>294011</v>
      </c>
      <c r="D89" s="43">
        <f>VLOOKUP(A89,dækningsafgift!$B$1:$C$99,2,FALSE)</f>
        <v>26658</v>
      </c>
      <c r="E89" s="43">
        <f>SUM(B89:D89)</f>
        <v>11880724.778399998</v>
      </c>
      <c r="F89" s="41">
        <f>E89/VLOOKUP(A89,Beskatningsgrundlag!$B$18:$N$115,12,FALSE)*1000</f>
        <v>56040.890271272299</v>
      </c>
      <c r="G89" s="41">
        <v>83</v>
      </c>
      <c r="H89" s="43">
        <f>VLOOKUP(A89,'Tilskud og udligning'!$B$18:$BC$115,54,FALSE)</f>
        <v>4753464</v>
      </c>
      <c r="I89" s="43">
        <f>H89+E89</f>
        <v>16634188.778399998</v>
      </c>
      <c r="J89" s="43">
        <f>I89/VLOOKUP(A89,Beskatningsgrundlag!$B$18:$N$115,12,FALSE)*1000</f>
        <v>78462.784507620236</v>
      </c>
      <c r="K89" s="41">
        <v>88</v>
      </c>
      <c r="L89" t="str">
        <f>VLOOKUP(A89,Kommunetyper!$A$1:$C$99,3,FALSE)</f>
        <v>bykommune</v>
      </c>
    </row>
    <row r="90" spans="1:12" x14ac:dyDescent="0.3">
      <c r="A90" s="3" t="s">
        <v>50</v>
      </c>
      <c r="B90" s="43">
        <f>VLOOKUP(A90,Beskatningsgrundlag!$B$18:$N$115,10,FALSE)*0.2507</f>
        <v>1804464.6434999998</v>
      </c>
      <c r="C90" s="43">
        <f>VLOOKUP(A90,selskabsskat!$B$1:$C$99,2,FALSE)</f>
        <v>25156</v>
      </c>
      <c r="D90" s="43">
        <f>VLOOKUP(A90,dækningsafgift!$B$1:$C$99,2,FALSE)</f>
        <v>643</v>
      </c>
      <c r="E90" s="43">
        <f>SUM(B90:D90)</f>
        <v>1830263.6434999998</v>
      </c>
      <c r="F90" s="41">
        <f>E90/VLOOKUP(A90,Beskatningsgrundlag!$B$18:$N$115,12,FALSE)*1000</f>
        <v>59532.384969424915</v>
      </c>
      <c r="G90" s="41">
        <v>53</v>
      </c>
      <c r="H90" s="43">
        <f>VLOOKUP(A90,'Tilskud og udligning'!$B$18:$BC$115,54,FALSE)</f>
        <v>580860</v>
      </c>
      <c r="I90" s="43">
        <f>H90+E90</f>
        <v>2411123.6434999998</v>
      </c>
      <c r="J90" s="43">
        <f>I90/VLOOKUP(A90,Beskatningsgrundlag!$B$18:$N$115,12,FALSE)*1000</f>
        <v>78425.827592375746</v>
      </c>
      <c r="K90" s="41">
        <v>89</v>
      </c>
      <c r="L90" t="str">
        <f>VLOOKUP(A90,Kommunetyper!$A$1:$C$99,3,FALSE)</f>
        <v>yderkommune</v>
      </c>
    </row>
    <row r="91" spans="1:12" x14ac:dyDescent="0.3">
      <c r="A91" s="3" t="s">
        <v>49</v>
      </c>
      <c r="B91" s="43">
        <f>VLOOKUP(A91,Beskatningsgrundlag!$B$18:$N$115,10,FALSE)*0.2507</f>
        <v>4445280.7824999997</v>
      </c>
      <c r="C91" s="43">
        <f>VLOOKUP(A91,selskabsskat!$B$1:$C$99,2,FALSE)</f>
        <v>83927</v>
      </c>
      <c r="D91" s="43">
        <f>VLOOKUP(A91,dækningsafgift!$B$1:$C$99,2,FALSE)</f>
        <v>11226</v>
      </c>
      <c r="E91" s="43">
        <f>SUM(B91:D91)</f>
        <v>4540433.7824999997</v>
      </c>
      <c r="F91" s="41">
        <f>E91/VLOOKUP(A91,Beskatningsgrundlag!$B$18:$N$115,12,FALSE)*1000</f>
        <v>56239.425551812121</v>
      </c>
      <c r="G91" s="41">
        <v>80</v>
      </c>
      <c r="H91" s="43">
        <f>VLOOKUP(A91,'Tilskud og udligning'!$B$18:$BC$115,54,FALSE)</f>
        <v>1789644</v>
      </c>
      <c r="I91" s="43">
        <f>H91+E91</f>
        <v>6330077.7824999997</v>
      </c>
      <c r="J91" s="43">
        <f>I91/VLOOKUP(A91,Beskatningsgrundlag!$B$18:$N$115,12,FALSE)*1000</f>
        <v>78406.591801471499</v>
      </c>
      <c r="K91" s="41">
        <v>90</v>
      </c>
      <c r="L91" t="str">
        <f>VLOOKUP(A91,Kommunetyper!$A$1:$C$99,3,FALSE)</f>
        <v>mindre bykommune</v>
      </c>
    </row>
    <row r="92" spans="1:12" x14ac:dyDescent="0.3">
      <c r="A92" s="3" t="s">
        <v>46</v>
      </c>
      <c r="B92" s="43">
        <f>VLOOKUP(A92,Beskatningsgrundlag!$B$18:$N$115,10,FALSE)*0.2507</f>
        <v>4884909.0545999995</v>
      </c>
      <c r="C92" s="43">
        <f>VLOOKUP(A92,selskabsskat!$B$1:$C$99,2,FALSE)</f>
        <v>56906</v>
      </c>
      <c r="D92" s="43">
        <f>VLOOKUP(A92,dækningsafgift!$B$1:$C$99,2,FALSE)</f>
        <v>4981</v>
      </c>
      <c r="E92" s="43">
        <f>SUM(B92:D92)</f>
        <v>4946796.0545999995</v>
      </c>
      <c r="F92" s="41">
        <f>E92/VLOOKUP(A92,Beskatningsgrundlag!$B$18:$N$115,12,FALSE)*1000</f>
        <v>58068.483661036043</v>
      </c>
      <c r="G92" s="41">
        <v>64</v>
      </c>
      <c r="H92" s="43">
        <f>VLOOKUP(A92,'Tilskud og udligning'!$B$18:$BC$115,54,FALSE)</f>
        <v>1721652</v>
      </c>
      <c r="I92" s="43">
        <f>H92+E92</f>
        <v>6668448.0545999995</v>
      </c>
      <c r="J92" s="43">
        <f>I92/VLOOKUP(A92,Beskatningsgrundlag!$B$18:$N$115,12,FALSE)*1000</f>
        <v>78278.276005118038</v>
      </c>
      <c r="K92" s="41">
        <v>91</v>
      </c>
      <c r="L92" t="str">
        <f>VLOOKUP(A92,Kommunetyper!$A$1:$C$99,3,FALSE)</f>
        <v>mindre bykommune</v>
      </c>
    </row>
    <row r="93" spans="1:12" x14ac:dyDescent="0.3">
      <c r="A93" s="3" t="s">
        <v>43</v>
      </c>
      <c r="B93" s="43">
        <f>VLOOKUP(A93,Beskatningsgrundlag!$B$18:$N$115,10,FALSE)*0.2507</f>
        <v>4447502.9872999992</v>
      </c>
      <c r="C93" s="43">
        <f>VLOOKUP(A93,selskabsskat!$B$1:$C$99,2,FALSE)</f>
        <v>61794</v>
      </c>
      <c r="D93" s="43">
        <f>VLOOKUP(A93,dækningsafgift!$B$1:$C$99,2,FALSE)</f>
        <v>0</v>
      </c>
      <c r="E93" s="43">
        <f>SUM(B93:D93)</f>
        <v>4509296.9872999992</v>
      </c>
      <c r="F93" s="41">
        <f>E93/VLOOKUP(A93,Beskatningsgrundlag!$B$18:$N$115,12,FALSE)*1000</f>
        <v>60156.845572913182</v>
      </c>
      <c r="G93" s="41">
        <v>50</v>
      </c>
      <c r="H93" s="43">
        <f>VLOOKUP(A93,'Tilskud og udligning'!$B$18:$BC$115,54,FALSE)</f>
        <v>1350444</v>
      </c>
      <c r="I93" s="43">
        <f>H93+E93</f>
        <v>5859740.9872999992</v>
      </c>
      <c r="J93" s="43">
        <f>I93/VLOOKUP(A93,Beskatningsgrundlag!$B$18:$N$115,12,FALSE)*1000</f>
        <v>78172.614193092217</v>
      </c>
      <c r="K93" s="41">
        <v>92</v>
      </c>
      <c r="L93" t="str">
        <f>VLOOKUP(A93,Kommunetyper!$A$1:$C$99,3,FALSE)</f>
        <v>mellemkommune</v>
      </c>
    </row>
    <row r="94" spans="1:12" x14ac:dyDescent="0.3">
      <c r="A94" s="3" t="s">
        <v>87</v>
      </c>
      <c r="B94" s="43">
        <f>VLOOKUP(A94,Beskatningsgrundlag!$B$18:$N$115,10,FALSE)*0.2507</f>
        <v>3267783.4958999995</v>
      </c>
      <c r="C94" s="43">
        <f>VLOOKUP(A94,selskabsskat!$B$1:$C$99,2,FALSE)</f>
        <v>64894</v>
      </c>
      <c r="D94" s="43">
        <f>VLOOKUP(A94,dækningsafgift!$B$1:$C$99,2,FALSE)</f>
        <v>2323</v>
      </c>
      <c r="E94" s="43">
        <f>SUM(B94:D94)</f>
        <v>3335000.4958999995</v>
      </c>
      <c r="F94" s="41">
        <f>E94/VLOOKUP(A94,Beskatningsgrundlag!$B$18:$N$115,12,FALSE)*1000</f>
        <v>56277.429900438736</v>
      </c>
      <c r="G94" s="41">
        <v>79</v>
      </c>
      <c r="H94" s="43">
        <f>VLOOKUP(A94,'Tilskud og udligning'!$B$18:$BC$115,54,FALSE)</f>
        <v>1294092</v>
      </c>
      <c r="I94" s="43">
        <f>H94+E94</f>
        <v>4629092.4958999995</v>
      </c>
      <c r="J94" s="43">
        <f>I94/VLOOKUP(A94,Beskatningsgrundlag!$B$18:$N$115,12,FALSE)*1000</f>
        <v>78114.959431319599</v>
      </c>
      <c r="K94" s="41">
        <v>93</v>
      </c>
      <c r="L94" t="str">
        <f>VLOOKUP(A94,Kommunetyper!$A$1:$C$99,3,FALSE)</f>
        <v>mindre bykommune</v>
      </c>
    </row>
    <row r="95" spans="1:12" x14ac:dyDescent="0.3">
      <c r="A95" s="3" t="s">
        <v>76</v>
      </c>
      <c r="B95" s="43">
        <f>VLOOKUP(A95,Beskatningsgrundlag!$B$18:$N$115,10,FALSE)*0.2507</f>
        <v>2756269.0044</v>
      </c>
      <c r="C95" s="43">
        <f>VLOOKUP(A95,selskabsskat!$B$1:$C$99,2,FALSE)</f>
        <v>95728</v>
      </c>
      <c r="D95" s="43">
        <f>VLOOKUP(A95,dækningsafgift!$B$1:$C$99,2,FALSE)</f>
        <v>1478</v>
      </c>
      <c r="E95" s="43">
        <f>SUM(B95:D95)</f>
        <v>2853475.0044</v>
      </c>
      <c r="F95" s="41">
        <f>E95/VLOOKUP(A95,Beskatningsgrundlag!$B$18:$N$115,12,FALSE)*1000</f>
        <v>58873.380465461749</v>
      </c>
      <c r="G95" s="41">
        <v>56</v>
      </c>
      <c r="H95" s="43">
        <f>VLOOKUP(A95,'Tilskud og udligning'!$B$18:$BC$115,54,FALSE)</f>
        <v>928500</v>
      </c>
      <c r="I95" s="43">
        <f>H95+E95</f>
        <v>3781975.0044</v>
      </c>
      <c r="J95" s="43">
        <f>I95/VLOOKUP(A95,Beskatningsgrundlag!$B$18:$N$115,12,FALSE)*1000</f>
        <v>78030.350012379306</v>
      </c>
      <c r="K95" s="41">
        <v>94</v>
      </c>
      <c r="L95" t="str">
        <f>VLOOKUP(A95,Kommunetyper!$A$1:$C$99,3,FALSE)</f>
        <v>mellemkommune</v>
      </c>
    </row>
    <row r="96" spans="1:12" x14ac:dyDescent="0.3">
      <c r="A96" s="3" t="s">
        <v>80</v>
      </c>
      <c r="B96" s="43">
        <f>VLOOKUP(A96,Beskatningsgrundlag!$B$18:$N$115,10,FALSE)*0.2507</f>
        <v>5445143.0798999993</v>
      </c>
      <c r="C96" s="43">
        <f>VLOOKUP(A96,selskabsskat!$B$1:$C$99,2,FALSE)</f>
        <v>111678</v>
      </c>
      <c r="D96" s="43">
        <f>VLOOKUP(A96,dækningsafgift!$B$1:$C$99,2,FALSE)</f>
        <v>6767</v>
      </c>
      <c r="E96" s="43">
        <f>SUM(B96:D96)</f>
        <v>5563588.0798999993</v>
      </c>
      <c r="F96" s="41">
        <f>E96/VLOOKUP(A96,Beskatningsgrundlag!$B$18:$N$115,12,FALSE)*1000</f>
        <v>55068.128395245018</v>
      </c>
      <c r="G96" s="41">
        <v>92</v>
      </c>
      <c r="H96" s="43">
        <f>VLOOKUP(A96,'Tilskud og udligning'!$B$18:$BC$115,54,FALSE)</f>
        <v>2318004</v>
      </c>
      <c r="I96" s="43">
        <f>H96+E96</f>
        <v>7881592.0798999993</v>
      </c>
      <c r="J96" s="43">
        <f>I96/VLOOKUP(A96,Beskatningsgrundlag!$B$18:$N$115,12,FALSE)*1000</f>
        <v>78011.620986627866</v>
      </c>
      <c r="K96" s="41">
        <v>95</v>
      </c>
      <c r="L96" t="str">
        <f>VLOOKUP(A96,Kommunetyper!$A$1:$C$99,3,FALSE)</f>
        <v>bykommune</v>
      </c>
    </row>
    <row r="97" spans="1:12" x14ac:dyDescent="0.3">
      <c r="A97" s="3" t="s">
        <v>82</v>
      </c>
      <c r="B97" s="43">
        <f>VLOOKUP(A97,Beskatningsgrundlag!$B$18:$N$115,10,FALSE)*0.2507</f>
        <v>6058549.572399999</v>
      </c>
      <c r="C97" s="43">
        <f>VLOOKUP(A97,selskabsskat!$B$1:$C$99,2,FALSE)</f>
        <v>165081</v>
      </c>
      <c r="D97" s="43">
        <f>VLOOKUP(A97,dækningsafgift!$B$1:$C$99,2,FALSE)</f>
        <v>2989</v>
      </c>
      <c r="E97" s="43">
        <f>SUM(B97:D97)</f>
        <v>6226619.572399999</v>
      </c>
      <c r="F97" s="41">
        <f>E97/VLOOKUP(A97,Beskatningsgrundlag!$B$18:$N$115,12,FALSE)*1000</f>
        <v>60472.57902997105</v>
      </c>
      <c r="G97" s="41">
        <v>46</v>
      </c>
      <c r="H97" s="43">
        <f>VLOOKUP(A97,'Tilskud og udligning'!$B$18:$BC$115,54,FALSE)</f>
        <v>1793940</v>
      </c>
      <c r="I97" s="43">
        <f>H97+E97</f>
        <v>8020559.572399999</v>
      </c>
      <c r="J97" s="43">
        <f>I97/VLOOKUP(A97,Beskatningsgrundlag!$B$18:$N$115,12,FALSE)*1000</f>
        <v>77895.223398014859</v>
      </c>
      <c r="K97" s="41">
        <v>96</v>
      </c>
      <c r="L97" t="str">
        <f>VLOOKUP(A97,Kommunetyper!$A$1:$C$99,3,FALSE)</f>
        <v>mindre bykommune</v>
      </c>
    </row>
    <row r="98" spans="1:12" x14ac:dyDescent="0.3">
      <c r="A98" s="3" t="s">
        <v>75</v>
      </c>
      <c r="B98" s="43">
        <f>VLOOKUP(A98,Beskatningsgrundlag!$B$18:$N$115,10,FALSE)*0.2507</f>
        <v>2926452.9389</v>
      </c>
      <c r="C98" s="43">
        <f>VLOOKUP(A98,selskabsskat!$B$1:$C$99,2,FALSE)</f>
        <v>62142</v>
      </c>
      <c r="D98" s="43">
        <f>VLOOKUP(A98,dækningsafgift!$B$1:$C$99,2,FALSE)</f>
        <v>1432</v>
      </c>
      <c r="E98" s="43">
        <f>SUM(B98:D98)</f>
        <v>2990026.9389</v>
      </c>
      <c r="F98" s="41">
        <f>E98/VLOOKUP(A98,Beskatningsgrundlag!$B$18:$N$115,12,FALSE)*1000</f>
        <v>60331.455587167067</v>
      </c>
      <c r="G98" s="41">
        <v>49</v>
      </c>
      <c r="H98" s="43">
        <f>VLOOKUP(A98,'Tilskud og udligning'!$B$18:$BC$115,54,FALSE)</f>
        <v>862836</v>
      </c>
      <c r="I98" s="43">
        <f>H98+E98</f>
        <v>3852862.9389</v>
      </c>
      <c r="J98" s="43">
        <f>I98/VLOOKUP(A98,Beskatningsgrundlag!$B$18:$N$115,12,FALSE)*1000</f>
        <v>77741.382947941893</v>
      </c>
      <c r="K98" s="41">
        <v>97</v>
      </c>
      <c r="L98" t="str">
        <f>VLOOKUP(A98,Kommunetyper!$A$1:$C$99,3,FALSE)</f>
        <v>mellemkommune</v>
      </c>
    </row>
    <row r="99" spans="1:12" x14ac:dyDescent="0.3">
      <c r="A99" s="3" t="s">
        <v>79</v>
      </c>
      <c r="B99" s="43">
        <f>VLOOKUP(A99,Beskatningsgrundlag!$B$18:$N$115,10,FALSE)*0.2507</f>
        <v>1447278.0635999998</v>
      </c>
      <c r="C99" s="43">
        <f>VLOOKUP(A99,selskabsskat!$B$1:$C$99,2,FALSE)</f>
        <v>13383</v>
      </c>
      <c r="D99" s="43">
        <f>VLOOKUP(A99,dækningsafgift!$B$1:$C$99,2,FALSE)</f>
        <v>0</v>
      </c>
      <c r="E99" s="43">
        <f>SUM(B99:D99)</f>
        <v>1460661.0635999998</v>
      </c>
      <c r="F99" s="41">
        <f>E99/VLOOKUP(A99,Beskatningsgrundlag!$B$18:$N$115,12,FALSE)*1000</f>
        <v>60079.839733464942</v>
      </c>
      <c r="G99" s="41">
        <v>51</v>
      </c>
      <c r="H99" s="43">
        <f>VLOOKUP(A99,'Tilskud og udligning'!$B$18:$BC$115,54,FALSE)</f>
        <v>425700</v>
      </c>
      <c r="I99" s="43">
        <f>H99+E99</f>
        <v>1886361.0635999998</v>
      </c>
      <c r="J99" s="43">
        <f>I99/VLOOKUP(A99,Beskatningsgrundlag!$B$18:$N$115,12,FALSE)*1000</f>
        <v>77589.711401776891</v>
      </c>
      <c r="K99" s="41">
        <v>98</v>
      </c>
      <c r="L99" t="str">
        <f>VLOOKUP(A99,Kommunetyper!$A$1:$C$99,3,FALSE)</f>
        <v>mellemkommune</v>
      </c>
    </row>
  </sheetData>
  <autoFilter ref="A1:L99" xr:uid="{877192AD-6B44-4AC7-A8D3-8D46C2072237}">
    <sortState xmlns:xlrd2="http://schemas.microsoft.com/office/spreadsheetml/2017/richdata2" ref="A2:L99">
      <sortCondition ref="K1:K9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3EBA-46E6-4A36-AF24-D1FAD9E7FCF6}">
  <dimension ref="A1:C42"/>
  <sheetViews>
    <sheetView topLeftCell="A16" workbookViewId="0">
      <selection sqref="A1:C42"/>
    </sheetView>
  </sheetViews>
  <sheetFormatPr defaultRowHeight="14.4" x14ac:dyDescent="0.3"/>
  <sheetData>
    <row r="1" spans="1:3" x14ac:dyDescent="0.3">
      <c r="A1" s="44" t="s">
        <v>106</v>
      </c>
      <c r="B1" s="44" t="s">
        <v>311</v>
      </c>
      <c r="C1" s="44" t="s">
        <v>312</v>
      </c>
    </row>
    <row r="2" spans="1:3" x14ac:dyDescent="0.3">
      <c r="A2" t="s">
        <v>34</v>
      </c>
      <c r="B2">
        <v>2</v>
      </c>
      <c r="C2">
        <v>4</v>
      </c>
    </row>
    <row r="3" spans="1:3" x14ac:dyDescent="0.3">
      <c r="A3" t="s">
        <v>33</v>
      </c>
      <c r="B3">
        <v>3</v>
      </c>
      <c r="C3">
        <v>5</v>
      </c>
    </row>
    <row r="4" spans="1:3" x14ac:dyDescent="0.3">
      <c r="A4" t="s">
        <v>19</v>
      </c>
      <c r="B4">
        <v>38</v>
      </c>
      <c r="C4">
        <v>9</v>
      </c>
    </row>
    <row r="5" spans="1:3" x14ac:dyDescent="0.3">
      <c r="A5" t="s">
        <v>24</v>
      </c>
      <c r="B5">
        <v>5</v>
      </c>
      <c r="C5">
        <v>10</v>
      </c>
    </row>
    <row r="6" spans="1:3" x14ac:dyDescent="0.3">
      <c r="A6" t="s">
        <v>32</v>
      </c>
      <c r="B6">
        <v>12</v>
      </c>
      <c r="C6">
        <v>14</v>
      </c>
    </row>
    <row r="7" spans="1:3" x14ac:dyDescent="0.3">
      <c r="A7" t="s">
        <v>28</v>
      </c>
      <c r="B7">
        <v>8</v>
      </c>
      <c r="C7">
        <v>16</v>
      </c>
    </row>
    <row r="8" spans="1:3" x14ac:dyDescent="0.3">
      <c r="A8" t="s">
        <v>9</v>
      </c>
      <c r="B8">
        <v>6</v>
      </c>
      <c r="C8">
        <v>19</v>
      </c>
    </row>
    <row r="9" spans="1:3" x14ac:dyDescent="0.3">
      <c r="A9" t="s">
        <v>37</v>
      </c>
      <c r="B9">
        <v>29</v>
      </c>
      <c r="C9">
        <v>20</v>
      </c>
    </row>
    <row r="10" spans="1:3" x14ac:dyDescent="0.3">
      <c r="A10" t="s">
        <v>26</v>
      </c>
      <c r="B10">
        <v>13</v>
      </c>
      <c r="C10">
        <v>26</v>
      </c>
    </row>
    <row r="11" spans="1:3" x14ac:dyDescent="0.3">
      <c r="A11" t="s">
        <v>25</v>
      </c>
      <c r="B11">
        <v>19</v>
      </c>
      <c r="C11">
        <v>36</v>
      </c>
    </row>
    <row r="12" spans="1:3" x14ac:dyDescent="0.3">
      <c r="A12" t="s">
        <v>40</v>
      </c>
      <c r="B12">
        <v>15</v>
      </c>
      <c r="C12">
        <v>41</v>
      </c>
    </row>
    <row r="13" spans="1:3" x14ac:dyDescent="0.3">
      <c r="A13" t="s">
        <v>66</v>
      </c>
      <c r="B13">
        <v>33</v>
      </c>
      <c r="C13">
        <v>53</v>
      </c>
    </row>
    <row r="14" spans="1:3" x14ac:dyDescent="0.3">
      <c r="A14" t="s">
        <v>93</v>
      </c>
      <c r="B14">
        <v>66</v>
      </c>
      <c r="C14">
        <v>85</v>
      </c>
    </row>
    <row r="15" spans="1:3" x14ac:dyDescent="0.3">
      <c r="A15" t="s">
        <v>49</v>
      </c>
      <c r="B15">
        <v>80</v>
      </c>
      <c r="C15">
        <v>90</v>
      </c>
    </row>
    <row r="16" spans="1:3" x14ac:dyDescent="0.3">
      <c r="A16" t="s">
        <v>46</v>
      </c>
      <c r="B16">
        <v>64</v>
      </c>
      <c r="C16">
        <v>91</v>
      </c>
    </row>
    <row r="17" spans="1:3" x14ac:dyDescent="0.3">
      <c r="A17" t="s">
        <v>87</v>
      </c>
      <c r="B17">
        <v>79</v>
      </c>
      <c r="C17">
        <v>93</v>
      </c>
    </row>
    <row r="18" spans="1:3" x14ac:dyDescent="0.3">
      <c r="A18" t="s">
        <v>82</v>
      </c>
      <c r="B18">
        <v>46</v>
      </c>
      <c r="C18">
        <v>96</v>
      </c>
    </row>
    <row r="19" spans="1:3" x14ac:dyDescent="0.3">
      <c r="A19" t="s">
        <v>63</v>
      </c>
      <c r="B19">
        <v>10</v>
      </c>
      <c r="C19">
        <v>2</v>
      </c>
    </row>
    <row r="20" spans="1:3" x14ac:dyDescent="0.3">
      <c r="A20" t="s">
        <v>65</v>
      </c>
      <c r="B20">
        <v>11</v>
      </c>
      <c r="C20">
        <v>23</v>
      </c>
    </row>
    <row r="21" spans="1:3" x14ac:dyDescent="0.3">
      <c r="A21" t="s">
        <v>27</v>
      </c>
      <c r="B21">
        <v>25</v>
      </c>
      <c r="C21">
        <v>39</v>
      </c>
    </row>
    <row r="22" spans="1:3" x14ac:dyDescent="0.3">
      <c r="A22" t="s">
        <v>29</v>
      </c>
      <c r="B22">
        <v>17</v>
      </c>
      <c r="C22">
        <v>43</v>
      </c>
    </row>
    <row r="23" spans="1:3" x14ac:dyDescent="0.3">
      <c r="A23" t="s">
        <v>55</v>
      </c>
      <c r="B23">
        <v>44</v>
      </c>
      <c r="C23">
        <v>47</v>
      </c>
    </row>
    <row r="24" spans="1:3" x14ac:dyDescent="0.3">
      <c r="A24" t="s">
        <v>67</v>
      </c>
      <c r="B24">
        <v>81</v>
      </c>
      <c r="C24">
        <v>58</v>
      </c>
    </row>
    <row r="25" spans="1:3" x14ac:dyDescent="0.3">
      <c r="A25" t="s">
        <v>38</v>
      </c>
      <c r="B25">
        <v>23</v>
      </c>
      <c r="C25">
        <v>60</v>
      </c>
    </row>
    <row r="26" spans="1:3" x14ac:dyDescent="0.3">
      <c r="A26" t="s">
        <v>59</v>
      </c>
      <c r="B26">
        <v>73</v>
      </c>
      <c r="C26">
        <v>62</v>
      </c>
    </row>
    <row r="27" spans="1:3" x14ac:dyDescent="0.3">
      <c r="A27" t="s">
        <v>112</v>
      </c>
      <c r="B27">
        <v>75</v>
      </c>
      <c r="C27">
        <v>63</v>
      </c>
    </row>
    <row r="28" spans="1:3" x14ac:dyDescent="0.3">
      <c r="A28" t="s">
        <v>54</v>
      </c>
      <c r="B28">
        <v>95</v>
      </c>
      <c r="C28">
        <v>66</v>
      </c>
    </row>
    <row r="29" spans="1:3" x14ac:dyDescent="0.3">
      <c r="A29" t="s">
        <v>94</v>
      </c>
      <c r="B29">
        <v>96</v>
      </c>
      <c r="C29">
        <v>67</v>
      </c>
    </row>
    <row r="30" spans="1:3" x14ac:dyDescent="0.3">
      <c r="A30" t="s">
        <v>71</v>
      </c>
      <c r="B30">
        <v>52</v>
      </c>
      <c r="C30">
        <v>68</v>
      </c>
    </row>
    <row r="31" spans="1:3" x14ac:dyDescent="0.3">
      <c r="A31" t="s">
        <v>99</v>
      </c>
      <c r="B31">
        <v>71</v>
      </c>
      <c r="C31">
        <v>74</v>
      </c>
    </row>
    <row r="32" spans="1:3" x14ac:dyDescent="0.3">
      <c r="A32" t="s">
        <v>53</v>
      </c>
      <c r="B32">
        <v>78</v>
      </c>
      <c r="C32">
        <v>75</v>
      </c>
    </row>
    <row r="33" spans="1:3" x14ac:dyDescent="0.3">
      <c r="A33" t="s">
        <v>88</v>
      </c>
      <c r="B33">
        <v>88</v>
      </c>
      <c r="C33">
        <v>76</v>
      </c>
    </row>
    <row r="34" spans="1:3" x14ac:dyDescent="0.3">
      <c r="A34" t="s">
        <v>57</v>
      </c>
      <c r="B34">
        <v>35</v>
      </c>
      <c r="C34">
        <v>82</v>
      </c>
    </row>
    <row r="35" spans="1:3" x14ac:dyDescent="0.3">
      <c r="A35" t="s">
        <v>72</v>
      </c>
      <c r="B35">
        <v>58</v>
      </c>
      <c r="C35">
        <v>83</v>
      </c>
    </row>
    <row r="36" spans="1:3" x14ac:dyDescent="0.3">
      <c r="A36" t="s">
        <v>48</v>
      </c>
      <c r="B36">
        <v>57</v>
      </c>
      <c r="C36">
        <v>84</v>
      </c>
    </row>
    <row r="37" spans="1:3" x14ac:dyDescent="0.3">
      <c r="A37" t="s">
        <v>83</v>
      </c>
      <c r="B37">
        <v>32</v>
      </c>
      <c r="C37">
        <v>86</v>
      </c>
    </row>
    <row r="38" spans="1:3" x14ac:dyDescent="0.3">
      <c r="A38" t="s">
        <v>101</v>
      </c>
      <c r="B38">
        <v>54</v>
      </c>
      <c r="C38">
        <v>87</v>
      </c>
    </row>
    <row r="39" spans="1:3" x14ac:dyDescent="0.3">
      <c r="A39" t="s">
        <v>43</v>
      </c>
      <c r="B39">
        <v>50</v>
      </c>
      <c r="C39">
        <v>92</v>
      </c>
    </row>
    <row r="40" spans="1:3" x14ac:dyDescent="0.3">
      <c r="A40" t="s">
        <v>76</v>
      </c>
      <c r="B40">
        <v>56</v>
      </c>
      <c r="C40">
        <v>94</v>
      </c>
    </row>
    <row r="41" spans="1:3" x14ac:dyDescent="0.3">
      <c r="A41" t="s">
        <v>75</v>
      </c>
      <c r="B41">
        <v>49</v>
      </c>
      <c r="C41">
        <v>97</v>
      </c>
    </row>
    <row r="42" spans="1:3" x14ac:dyDescent="0.3">
      <c r="A42" t="s">
        <v>79</v>
      </c>
      <c r="B42">
        <v>51</v>
      </c>
      <c r="C42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2ED2-26FB-49F5-AB66-BAB164790B68}">
  <dimension ref="A1:C99"/>
  <sheetViews>
    <sheetView topLeftCell="A3" workbookViewId="0">
      <selection activeCell="A62" sqref="A62"/>
    </sheetView>
  </sheetViews>
  <sheetFormatPr defaultRowHeight="14.4" x14ac:dyDescent="0.3"/>
  <cols>
    <col min="1" max="1" width="15.44140625" bestFit="1" customWidth="1"/>
  </cols>
  <sheetData>
    <row r="1" spans="1:3" x14ac:dyDescent="0.3">
      <c r="A1" t="s">
        <v>106</v>
      </c>
      <c r="B1" t="s">
        <v>317</v>
      </c>
      <c r="C1" t="s">
        <v>318</v>
      </c>
    </row>
    <row r="2" spans="1:3" x14ac:dyDescent="0.3">
      <c r="A2" t="s">
        <v>11</v>
      </c>
      <c r="B2">
        <v>4</v>
      </c>
      <c r="C2" t="s">
        <v>313</v>
      </c>
    </row>
    <row r="3" spans="1:3" x14ac:dyDescent="0.3">
      <c r="A3" t="s">
        <v>24</v>
      </c>
      <c r="B3">
        <v>3</v>
      </c>
      <c r="C3" t="s">
        <v>314</v>
      </c>
    </row>
    <row r="4" spans="1:3" x14ac:dyDescent="0.3">
      <c r="A4" t="s">
        <v>53</v>
      </c>
      <c r="B4">
        <v>2</v>
      </c>
      <c r="C4" t="s">
        <v>315</v>
      </c>
    </row>
    <row r="5" spans="1:3" x14ac:dyDescent="0.3">
      <c r="A5" t="s">
        <v>12</v>
      </c>
      <c r="B5">
        <v>4</v>
      </c>
      <c r="C5" t="s">
        <v>313</v>
      </c>
    </row>
    <row r="6" spans="1:3" x14ac:dyDescent="0.3">
      <c r="A6" t="s">
        <v>63</v>
      </c>
      <c r="B6">
        <v>2</v>
      </c>
      <c r="C6" t="s">
        <v>315</v>
      </c>
    </row>
    <row r="7" spans="1:3" x14ac:dyDescent="0.3">
      <c r="A7" t="s">
        <v>35</v>
      </c>
      <c r="B7">
        <v>1</v>
      </c>
      <c r="C7" t="s">
        <v>316</v>
      </c>
    </row>
    <row r="8" spans="1:3" x14ac:dyDescent="0.3">
      <c r="A8" t="s">
        <v>13</v>
      </c>
      <c r="B8">
        <v>4</v>
      </c>
      <c r="C8" t="s">
        <v>313</v>
      </c>
    </row>
    <row r="9" spans="1:3" x14ac:dyDescent="0.3">
      <c r="A9" t="s">
        <v>94</v>
      </c>
      <c r="B9">
        <v>2</v>
      </c>
      <c r="C9" t="s">
        <v>315</v>
      </c>
    </row>
    <row r="10" spans="1:3" x14ac:dyDescent="0.3">
      <c r="A10" t="s">
        <v>9</v>
      </c>
      <c r="B10">
        <v>3</v>
      </c>
      <c r="C10" t="s">
        <v>314</v>
      </c>
    </row>
    <row r="11" spans="1:3" x14ac:dyDescent="0.3">
      <c r="A11" t="s">
        <v>25</v>
      </c>
      <c r="B11">
        <v>3</v>
      </c>
      <c r="C11" t="s">
        <v>314</v>
      </c>
    </row>
    <row r="12" spans="1:3" x14ac:dyDescent="0.3">
      <c r="A12" t="s">
        <v>64</v>
      </c>
      <c r="B12">
        <v>4</v>
      </c>
      <c r="C12" t="s">
        <v>313</v>
      </c>
    </row>
    <row r="13" spans="1:3" x14ac:dyDescent="0.3">
      <c r="A13" t="s">
        <v>65</v>
      </c>
      <c r="B13">
        <v>2</v>
      </c>
      <c r="C13" t="s">
        <v>315</v>
      </c>
    </row>
    <row r="14" spans="1:3" x14ac:dyDescent="0.3">
      <c r="A14" t="s">
        <v>75</v>
      </c>
      <c r="B14">
        <v>2</v>
      </c>
      <c r="C14" t="s">
        <v>315</v>
      </c>
    </row>
    <row r="15" spans="1:3" x14ac:dyDescent="0.3">
      <c r="A15" t="s">
        <v>41</v>
      </c>
      <c r="B15">
        <v>1</v>
      </c>
      <c r="C15" t="s">
        <v>316</v>
      </c>
    </row>
    <row r="16" spans="1:3" x14ac:dyDescent="0.3">
      <c r="A16" t="s">
        <v>26</v>
      </c>
      <c r="B16">
        <v>3</v>
      </c>
      <c r="C16" t="s">
        <v>314</v>
      </c>
    </row>
    <row r="17" spans="1:3" x14ac:dyDescent="0.3">
      <c r="A17" t="s">
        <v>66</v>
      </c>
      <c r="B17">
        <v>3</v>
      </c>
      <c r="C17" t="s">
        <v>314</v>
      </c>
    </row>
    <row r="18" spans="1:3" x14ac:dyDescent="0.3">
      <c r="A18" t="s">
        <v>8</v>
      </c>
      <c r="B18">
        <v>4</v>
      </c>
      <c r="C18" t="s">
        <v>313</v>
      </c>
    </row>
    <row r="19" spans="1:3" x14ac:dyDescent="0.3">
      <c r="A19" t="s">
        <v>95</v>
      </c>
      <c r="B19">
        <v>1</v>
      </c>
      <c r="C19" t="s">
        <v>316</v>
      </c>
    </row>
    <row r="20" spans="1:3" x14ac:dyDescent="0.3">
      <c r="A20" t="s">
        <v>27</v>
      </c>
      <c r="B20">
        <v>2</v>
      </c>
      <c r="C20" t="s">
        <v>315</v>
      </c>
    </row>
    <row r="21" spans="1:3" x14ac:dyDescent="0.3">
      <c r="A21" t="s">
        <v>28</v>
      </c>
      <c r="B21">
        <v>3</v>
      </c>
      <c r="C21" t="s">
        <v>314</v>
      </c>
    </row>
    <row r="22" spans="1:3" x14ac:dyDescent="0.3">
      <c r="A22" t="s">
        <v>54</v>
      </c>
      <c r="B22">
        <v>2</v>
      </c>
      <c r="C22" t="s">
        <v>315</v>
      </c>
    </row>
    <row r="23" spans="1:3" x14ac:dyDescent="0.3">
      <c r="A23" t="s">
        <v>14</v>
      </c>
      <c r="B23">
        <v>4</v>
      </c>
      <c r="C23" t="s">
        <v>313</v>
      </c>
    </row>
    <row r="24" spans="1:3" x14ac:dyDescent="0.3">
      <c r="A24" t="s">
        <v>15</v>
      </c>
      <c r="B24">
        <v>4</v>
      </c>
      <c r="C24" t="s">
        <v>313</v>
      </c>
    </row>
    <row r="25" spans="1:3" x14ac:dyDescent="0.3">
      <c r="A25" t="s">
        <v>16</v>
      </c>
      <c r="B25">
        <v>4</v>
      </c>
      <c r="C25" t="s">
        <v>313</v>
      </c>
    </row>
    <row r="26" spans="1:3" x14ac:dyDescent="0.3">
      <c r="A26" t="s">
        <v>36</v>
      </c>
      <c r="B26">
        <v>4</v>
      </c>
      <c r="C26" t="s">
        <v>313</v>
      </c>
    </row>
    <row r="27" spans="1:3" x14ac:dyDescent="0.3">
      <c r="A27" t="s">
        <v>29</v>
      </c>
      <c r="B27">
        <v>2</v>
      </c>
      <c r="C27" t="s">
        <v>315</v>
      </c>
    </row>
    <row r="28" spans="1:3" x14ac:dyDescent="0.3">
      <c r="A28" t="s">
        <v>42</v>
      </c>
      <c r="B28">
        <v>1</v>
      </c>
      <c r="C28" t="s">
        <v>316</v>
      </c>
    </row>
    <row r="29" spans="1:3" x14ac:dyDescent="0.3">
      <c r="A29" t="s">
        <v>67</v>
      </c>
      <c r="B29">
        <v>2</v>
      </c>
      <c r="C29" t="s">
        <v>315</v>
      </c>
    </row>
    <row r="30" spans="1:3" x14ac:dyDescent="0.3">
      <c r="A30" t="s">
        <v>30</v>
      </c>
      <c r="B30">
        <v>1</v>
      </c>
      <c r="C30" t="s">
        <v>316</v>
      </c>
    </row>
    <row r="31" spans="1:3" x14ac:dyDescent="0.3">
      <c r="A31" t="s">
        <v>76</v>
      </c>
      <c r="B31">
        <v>2</v>
      </c>
      <c r="C31" t="s">
        <v>315</v>
      </c>
    </row>
    <row r="32" spans="1:3" x14ac:dyDescent="0.3">
      <c r="A32" t="s">
        <v>31</v>
      </c>
      <c r="B32">
        <v>4</v>
      </c>
      <c r="C32" t="s">
        <v>313</v>
      </c>
    </row>
    <row r="33" spans="1:3" x14ac:dyDescent="0.3">
      <c r="A33" t="s">
        <v>17</v>
      </c>
      <c r="B33">
        <v>4</v>
      </c>
      <c r="C33" t="s">
        <v>313</v>
      </c>
    </row>
    <row r="34" spans="1:3" x14ac:dyDescent="0.3">
      <c r="A34" t="s">
        <v>86</v>
      </c>
      <c r="B34">
        <v>4</v>
      </c>
      <c r="C34" t="s">
        <v>313</v>
      </c>
    </row>
    <row r="35" spans="1:3" x14ac:dyDescent="0.3">
      <c r="A35" t="s">
        <v>32</v>
      </c>
      <c r="B35">
        <v>3</v>
      </c>
      <c r="C35" t="s">
        <v>314</v>
      </c>
    </row>
    <row r="36" spans="1:3" x14ac:dyDescent="0.3">
      <c r="A36" t="s">
        <v>96</v>
      </c>
      <c r="B36">
        <v>1</v>
      </c>
      <c r="C36" t="s">
        <v>316</v>
      </c>
    </row>
    <row r="37" spans="1:3" x14ac:dyDescent="0.3">
      <c r="A37" t="s">
        <v>43</v>
      </c>
      <c r="B37">
        <v>2</v>
      </c>
      <c r="C37" t="s">
        <v>315</v>
      </c>
    </row>
    <row r="38" spans="1:3" x14ac:dyDescent="0.3">
      <c r="A38" t="s">
        <v>87</v>
      </c>
      <c r="B38">
        <v>3</v>
      </c>
      <c r="C38" t="s">
        <v>314</v>
      </c>
    </row>
    <row r="39" spans="1:3" x14ac:dyDescent="0.3">
      <c r="A39" t="s">
        <v>77</v>
      </c>
      <c r="B39">
        <v>4</v>
      </c>
      <c r="C39" t="s">
        <v>313</v>
      </c>
    </row>
    <row r="40" spans="1:3" x14ac:dyDescent="0.3">
      <c r="A40" t="s">
        <v>18</v>
      </c>
      <c r="B40">
        <v>4</v>
      </c>
      <c r="C40" t="s">
        <v>313</v>
      </c>
    </row>
    <row r="41" spans="1:3" x14ac:dyDescent="0.3">
      <c r="A41" t="s">
        <v>19</v>
      </c>
      <c r="B41">
        <v>3</v>
      </c>
      <c r="C41" t="s">
        <v>314</v>
      </c>
    </row>
    <row r="42" spans="1:3" x14ac:dyDescent="0.3">
      <c r="A42" t="s">
        <v>33</v>
      </c>
      <c r="B42">
        <v>3</v>
      </c>
      <c r="C42" t="s">
        <v>314</v>
      </c>
    </row>
    <row r="43" spans="1:3" x14ac:dyDescent="0.3">
      <c r="A43" t="s">
        <v>88</v>
      </c>
      <c r="B43">
        <v>2</v>
      </c>
      <c r="C43" t="s">
        <v>315</v>
      </c>
    </row>
    <row r="44" spans="1:3" x14ac:dyDescent="0.3">
      <c r="A44" t="s">
        <v>20</v>
      </c>
      <c r="B44">
        <v>4</v>
      </c>
      <c r="C44" t="s">
        <v>313</v>
      </c>
    </row>
    <row r="45" spans="1:3" x14ac:dyDescent="0.3">
      <c r="A45" t="s">
        <v>97</v>
      </c>
      <c r="B45">
        <v>1</v>
      </c>
      <c r="C45" t="s">
        <v>316</v>
      </c>
    </row>
    <row r="46" spans="1:3" x14ac:dyDescent="0.3">
      <c r="A46" t="s">
        <v>44</v>
      </c>
      <c r="B46">
        <v>1</v>
      </c>
      <c r="C46" t="s">
        <v>316</v>
      </c>
    </row>
    <row r="47" spans="1:3" x14ac:dyDescent="0.3">
      <c r="A47" t="s">
        <v>55</v>
      </c>
      <c r="B47">
        <v>2</v>
      </c>
      <c r="C47" t="s">
        <v>315</v>
      </c>
    </row>
    <row r="48" spans="1:3" x14ac:dyDescent="0.3">
      <c r="A48" t="s">
        <v>68</v>
      </c>
      <c r="B48">
        <v>4</v>
      </c>
      <c r="C48" t="s">
        <v>313</v>
      </c>
    </row>
    <row r="49" spans="1:3" x14ac:dyDescent="0.3">
      <c r="A49" t="s">
        <v>7</v>
      </c>
      <c r="B49">
        <v>4</v>
      </c>
      <c r="C49" t="s">
        <v>313</v>
      </c>
    </row>
    <row r="50" spans="1:3" x14ac:dyDescent="0.3">
      <c r="A50" t="s">
        <v>37</v>
      </c>
      <c r="B50">
        <v>3</v>
      </c>
      <c r="C50" t="s">
        <v>314</v>
      </c>
    </row>
    <row r="51" spans="1:3" x14ac:dyDescent="0.3">
      <c r="A51" t="s">
        <v>56</v>
      </c>
      <c r="B51">
        <v>1</v>
      </c>
      <c r="C51" t="s">
        <v>316</v>
      </c>
    </row>
    <row r="52" spans="1:3" x14ac:dyDescent="0.3">
      <c r="A52" t="s">
        <v>38</v>
      </c>
      <c r="B52">
        <v>2</v>
      </c>
      <c r="C52" t="s">
        <v>315</v>
      </c>
    </row>
    <row r="53" spans="1:3" x14ac:dyDescent="0.3">
      <c r="A53" t="s">
        <v>89</v>
      </c>
      <c r="B53">
        <v>1</v>
      </c>
      <c r="C53" t="s">
        <v>316</v>
      </c>
    </row>
    <row r="54" spans="1:3" x14ac:dyDescent="0.3">
      <c r="A54" t="s">
        <v>45</v>
      </c>
      <c r="B54">
        <v>1</v>
      </c>
      <c r="C54" t="s">
        <v>316</v>
      </c>
    </row>
    <row r="55" spans="1:3" x14ac:dyDescent="0.3">
      <c r="A55" t="s">
        <v>21</v>
      </c>
      <c r="B55">
        <v>4</v>
      </c>
      <c r="C55" t="s">
        <v>313</v>
      </c>
    </row>
    <row r="56" spans="1:3" x14ac:dyDescent="0.3">
      <c r="A56" t="s">
        <v>98</v>
      </c>
      <c r="B56">
        <v>1</v>
      </c>
      <c r="C56" t="s">
        <v>316</v>
      </c>
    </row>
    <row r="57" spans="1:3" x14ac:dyDescent="0.3">
      <c r="A57" t="s">
        <v>99</v>
      </c>
      <c r="B57">
        <v>2</v>
      </c>
      <c r="C57" t="s">
        <v>315</v>
      </c>
    </row>
    <row r="58" spans="1:3" x14ac:dyDescent="0.3">
      <c r="A58" t="s">
        <v>57</v>
      </c>
      <c r="B58">
        <v>2</v>
      </c>
      <c r="C58" t="s">
        <v>315</v>
      </c>
    </row>
    <row r="59" spans="1:3" x14ac:dyDescent="0.3">
      <c r="A59" t="s">
        <v>100</v>
      </c>
      <c r="B59">
        <v>1</v>
      </c>
      <c r="C59" t="s">
        <v>316</v>
      </c>
    </row>
    <row r="60" spans="1:3" x14ac:dyDescent="0.3">
      <c r="A60" t="s">
        <v>78</v>
      </c>
      <c r="B60">
        <v>1</v>
      </c>
      <c r="C60" t="s">
        <v>316</v>
      </c>
    </row>
    <row r="61" spans="1:3" x14ac:dyDescent="0.3">
      <c r="A61" t="s">
        <v>112</v>
      </c>
      <c r="B61">
        <v>2</v>
      </c>
      <c r="C61" t="s">
        <v>315</v>
      </c>
    </row>
    <row r="62" spans="1:3" x14ac:dyDescent="0.3">
      <c r="A62" t="s">
        <v>59</v>
      </c>
      <c r="B62">
        <v>2</v>
      </c>
      <c r="C62" t="s">
        <v>315</v>
      </c>
    </row>
    <row r="63" spans="1:3" x14ac:dyDescent="0.3">
      <c r="A63" t="s">
        <v>46</v>
      </c>
      <c r="B63">
        <v>3</v>
      </c>
      <c r="C63" t="s">
        <v>314</v>
      </c>
    </row>
    <row r="64" spans="1:3" x14ac:dyDescent="0.3">
      <c r="A64" t="s">
        <v>79</v>
      </c>
      <c r="B64">
        <v>2</v>
      </c>
      <c r="C64" t="s">
        <v>315</v>
      </c>
    </row>
    <row r="65" spans="1:3" x14ac:dyDescent="0.3">
      <c r="A65" t="s">
        <v>60</v>
      </c>
      <c r="B65">
        <v>4</v>
      </c>
      <c r="C65" t="s">
        <v>313</v>
      </c>
    </row>
    <row r="66" spans="1:3" x14ac:dyDescent="0.3">
      <c r="A66" t="s">
        <v>47</v>
      </c>
      <c r="B66">
        <v>1</v>
      </c>
      <c r="C66" t="s">
        <v>316</v>
      </c>
    </row>
    <row r="67" spans="1:3" x14ac:dyDescent="0.3">
      <c r="A67" t="s">
        <v>80</v>
      </c>
      <c r="B67">
        <v>4</v>
      </c>
      <c r="C67" t="s">
        <v>313</v>
      </c>
    </row>
    <row r="68" spans="1:3" x14ac:dyDescent="0.3">
      <c r="A68" t="s">
        <v>101</v>
      </c>
      <c r="B68">
        <v>2</v>
      </c>
      <c r="C68" t="s">
        <v>315</v>
      </c>
    </row>
    <row r="69" spans="1:3" x14ac:dyDescent="0.3">
      <c r="A69" t="s">
        <v>90</v>
      </c>
      <c r="B69">
        <v>1</v>
      </c>
      <c r="C69" t="s">
        <v>316</v>
      </c>
    </row>
    <row r="70" spans="1:3" x14ac:dyDescent="0.3">
      <c r="A70" t="s">
        <v>48</v>
      </c>
      <c r="B70">
        <v>2</v>
      </c>
      <c r="C70" t="s">
        <v>315</v>
      </c>
    </row>
    <row r="71" spans="1:3" x14ac:dyDescent="0.3">
      <c r="A71" t="s">
        <v>39</v>
      </c>
      <c r="B71">
        <v>4</v>
      </c>
      <c r="C71" t="s">
        <v>313</v>
      </c>
    </row>
    <row r="72" spans="1:3" x14ac:dyDescent="0.3">
      <c r="A72" t="s">
        <v>34</v>
      </c>
      <c r="B72">
        <v>3</v>
      </c>
      <c r="C72" t="s">
        <v>314</v>
      </c>
    </row>
    <row r="73" spans="1:3" x14ac:dyDescent="0.3">
      <c r="A73" t="s">
        <v>22</v>
      </c>
      <c r="B73">
        <v>4</v>
      </c>
      <c r="C73" t="s">
        <v>313</v>
      </c>
    </row>
    <row r="74" spans="1:3" x14ac:dyDescent="0.3">
      <c r="A74" t="s">
        <v>81</v>
      </c>
      <c r="B74">
        <v>1</v>
      </c>
      <c r="C74" t="s">
        <v>316</v>
      </c>
    </row>
    <row r="75" spans="1:3" x14ac:dyDescent="0.3">
      <c r="A75" t="s">
        <v>82</v>
      </c>
      <c r="B75">
        <v>3</v>
      </c>
      <c r="C75" t="s">
        <v>314</v>
      </c>
    </row>
    <row r="76" spans="1:3" x14ac:dyDescent="0.3">
      <c r="A76" t="s">
        <v>83</v>
      </c>
      <c r="B76">
        <v>2</v>
      </c>
      <c r="C76" t="s">
        <v>315</v>
      </c>
    </row>
    <row r="77" spans="1:3" x14ac:dyDescent="0.3">
      <c r="A77" t="s">
        <v>91</v>
      </c>
      <c r="B77">
        <v>1</v>
      </c>
      <c r="C77" t="s">
        <v>316</v>
      </c>
    </row>
    <row r="78" spans="1:3" x14ac:dyDescent="0.3">
      <c r="A78" t="s">
        <v>49</v>
      </c>
      <c r="B78">
        <v>3</v>
      </c>
      <c r="C78" t="s">
        <v>314</v>
      </c>
    </row>
    <row r="79" spans="1:3" x14ac:dyDescent="0.3">
      <c r="A79" t="s">
        <v>40</v>
      </c>
      <c r="B79">
        <v>3</v>
      </c>
      <c r="C79" t="s">
        <v>314</v>
      </c>
    </row>
    <row r="80" spans="1:3" x14ac:dyDescent="0.3">
      <c r="A80" t="s">
        <v>50</v>
      </c>
      <c r="B80">
        <v>1</v>
      </c>
      <c r="C80" t="s">
        <v>316</v>
      </c>
    </row>
    <row r="81" spans="1:3" x14ac:dyDescent="0.3">
      <c r="A81" t="s">
        <v>51</v>
      </c>
      <c r="B81">
        <v>1</v>
      </c>
      <c r="C81" t="s">
        <v>316</v>
      </c>
    </row>
    <row r="82" spans="1:3" x14ac:dyDescent="0.3">
      <c r="A82" t="s">
        <v>92</v>
      </c>
      <c r="B82">
        <v>1</v>
      </c>
      <c r="C82" t="s">
        <v>316</v>
      </c>
    </row>
    <row r="83" spans="1:3" x14ac:dyDescent="0.3">
      <c r="A83" t="s">
        <v>61</v>
      </c>
      <c r="B83">
        <v>1</v>
      </c>
      <c r="C83" t="s">
        <v>316</v>
      </c>
    </row>
    <row r="84" spans="1:3" x14ac:dyDescent="0.3">
      <c r="A84" t="s">
        <v>84</v>
      </c>
      <c r="B84">
        <v>1</v>
      </c>
      <c r="C84" t="s">
        <v>316</v>
      </c>
    </row>
    <row r="85" spans="1:3" x14ac:dyDescent="0.3">
      <c r="A85" t="s">
        <v>69</v>
      </c>
      <c r="B85">
        <v>1</v>
      </c>
      <c r="C85" t="s">
        <v>316</v>
      </c>
    </row>
    <row r="86" spans="1:3" x14ac:dyDescent="0.3">
      <c r="A86" t="s">
        <v>102</v>
      </c>
      <c r="B86">
        <v>1</v>
      </c>
      <c r="C86" t="s">
        <v>316</v>
      </c>
    </row>
    <row r="87" spans="1:3" x14ac:dyDescent="0.3">
      <c r="A87" t="s">
        <v>70</v>
      </c>
      <c r="B87">
        <v>1</v>
      </c>
      <c r="C87" t="s">
        <v>316</v>
      </c>
    </row>
    <row r="88" spans="1:3" x14ac:dyDescent="0.3">
      <c r="A88" t="s">
        <v>10</v>
      </c>
      <c r="B88">
        <v>4</v>
      </c>
      <c r="C88" t="s">
        <v>313</v>
      </c>
    </row>
    <row r="89" spans="1:3" x14ac:dyDescent="0.3">
      <c r="A89" t="s">
        <v>23</v>
      </c>
      <c r="B89">
        <v>4</v>
      </c>
      <c r="C89" t="s">
        <v>313</v>
      </c>
    </row>
    <row r="90" spans="1:3" x14ac:dyDescent="0.3">
      <c r="A90" t="s">
        <v>71</v>
      </c>
      <c r="B90">
        <v>2</v>
      </c>
      <c r="C90" t="s">
        <v>315</v>
      </c>
    </row>
    <row r="91" spans="1:3" x14ac:dyDescent="0.3">
      <c r="A91" t="s">
        <v>72</v>
      </c>
      <c r="B91">
        <v>2</v>
      </c>
      <c r="C91" t="s">
        <v>315</v>
      </c>
    </row>
    <row r="92" spans="1:3" x14ac:dyDescent="0.3">
      <c r="A92" t="s">
        <v>73</v>
      </c>
      <c r="B92">
        <v>4</v>
      </c>
      <c r="C92" t="s">
        <v>313</v>
      </c>
    </row>
    <row r="93" spans="1:3" x14ac:dyDescent="0.3">
      <c r="A93" t="s">
        <v>111</v>
      </c>
      <c r="B93">
        <v>1</v>
      </c>
      <c r="C93" t="s">
        <v>316</v>
      </c>
    </row>
    <row r="94" spans="1:3" x14ac:dyDescent="0.3">
      <c r="A94" t="s">
        <v>93</v>
      </c>
      <c r="B94">
        <v>3</v>
      </c>
      <c r="C94" t="s">
        <v>314</v>
      </c>
    </row>
    <row r="95" spans="1:3" x14ac:dyDescent="0.3">
      <c r="A95" t="s">
        <v>52</v>
      </c>
      <c r="B95">
        <v>1</v>
      </c>
      <c r="C95" t="s">
        <v>316</v>
      </c>
    </row>
    <row r="96" spans="1:3" x14ac:dyDescent="0.3">
      <c r="A96" t="s">
        <v>62</v>
      </c>
      <c r="B96">
        <v>1</v>
      </c>
      <c r="C96" t="s">
        <v>316</v>
      </c>
    </row>
    <row r="97" spans="1:3" x14ac:dyDescent="0.3">
      <c r="A97" t="s">
        <v>74</v>
      </c>
      <c r="B97">
        <v>1</v>
      </c>
      <c r="C97" t="s">
        <v>316</v>
      </c>
    </row>
    <row r="98" spans="1:3" x14ac:dyDescent="0.3">
      <c r="A98" t="s">
        <v>104</v>
      </c>
      <c r="B98">
        <v>4</v>
      </c>
      <c r="C98" t="s">
        <v>313</v>
      </c>
    </row>
    <row r="99" spans="1:3" x14ac:dyDescent="0.3">
      <c r="A99" t="s">
        <v>85</v>
      </c>
      <c r="B99">
        <v>4</v>
      </c>
      <c r="C99" t="s">
        <v>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DB8C6-D4C3-4B7D-824E-B143EBD1686F}">
  <dimension ref="A1:N115"/>
  <sheetViews>
    <sheetView topLeftCell="A29" workbookViewId="0">
      <selection activeCell="B99" sqref="B99"/>
    </sheetView>
  </sheetViews>
  <sheetFormatPr defaultRowHeight="14.4" x14ac:dyDescent="0.3"/>
  <cols>
    <col min="5" max="5" width="9.88671875" bestFit="1" customWidth="1"/>
    <col min="9" max="9" width="9.88671875" bestFit="1" customWidth="1"/>
    <col min="11" max="11" width="9.88671875" bestFit="1" customWidth="1"/>
  </cols>
  <sheetData>
    <row r="1" spans="1:14" ht="15.6" x14ac:dyDescent="0.3">
      <c r="A1" s="32" t="str">
        <f>"Bilagstabel 2: Grunddata til statsgaranti "&amp;aar</f>
        <v>Bilagstabel 2: Grunddata til statsgaranti 2026</v>
      </c>
      <c r="B1" s="10"/>
      <c r="C1" s="33"/>
      <c r="D1" s="33"/>
      <c r="E1" s="33" t="s">
        <v>274</v>
      </c>
      <c r="F1" s="34"/>
      <c r="G1" s="34" t="s">
        <v>275</v>
      </c>
      <c r="H1" s="34"/>
      <c r="I1" s="33"/>
      <c r="J1" s="33"/>
      <c r="K1" s="33"/>
      <c r="L1" s="33"/>
      <c r="M1" s="33"/>
      <c r="N1" s="33"/>
    </row>
    <row r="2" spans="1:14" x14ac:dyDescent="0.3">
      <c r="A2" s="15"/>
      <c r="B2" s="15"/>
      <c r="C2" s="35"/>
      <c r="D2" s="35"/>
      <c r="E2" s="35"/>
      <c r="F2" s="36"/>
      <c r="G2" s="36"/>
      <c r="H2" s="36"/>
      <c r="I2" s="35"/>
      <c r="J2" s="35"/>
      <c r="K2" s="35"/>
      <c r="L2" s="35"/>
      <c r="M2" s="35"/>
      <c r="N2" s="35"/>
    </row>
    <row r="3" spans="1:14" x14ac:dyDescent="0.3">
      <c r="A3" s="21" t="s">
        <v>123</v>
      </c>
      <c r="B3" s="21" t="s">
        <v>124</v>
      </c>
      <c r="C3" s="21" t="s">
        <v>276</v>
      </c>
      <c r="D3" s="21" t="s">
        <v>277</v>
      </c>
      <c r="E3" s="21" t="s">
        <v>276</v>
      </c>
      <c r="F3" s="37" t="s">
        <v>278</v>
      </c>
      <c r="G3" s="37" t="s">
        <v>278</v>
      </c>
      <c r="H3" s="37" t="s">
        <v>278</v>
      </c>
      <c r="I3" s="21" t="s">
        <v>279</v>
      </c>
      <c r="J3" s="21" t="s">
        <v>279</v>
      </c>
      <c r="K3" s="21" t="s">
        <v>280</v>
      </c>
      <c r="L3" s="21" t="s">
        <v>281</v>
      </c>
      <c r="M3" s="21" t="s">
        <v>282</v>
      </c>
      <c r="N3" s="21" t="s">
        <v>281</v>
      </c>
    </row>
    <row r="4" spans="1:14" x14ac:dyDescent="0.3">
      <c r="A4" s="23"/>
      <c r="B4" s="23"/>
      <c r="C4" s="23" t="s">
        <v>208</v>
      </c>
      <c r="D4" s="23" t="s">
        <v>229</v>
      </c>
      <c r="E4" s="23" t="s">
        <v>208</v>
      </c>
      <c r="F4" s="38" t="s">
        <v>283</v>
      </c>
      <c r="G4" s="38" t="s">
        <v>283</v>
      </c>
      <c r="H4" s="38" t="s">
        <v>283</v>
      </c>
      <c r="I4" s="23" t="s">
        <v>284</v>
      </c>
      <c r="J4" s="23" t="s">
        <v>284</v>
      </c>
      <c r="K4" s="23" t="s">
        <v>208</v>
      </c>
      <c r="L4" s="23" t="s">
        <v>189</v>
      </c>
      <c r="M4" s="23" t="s">
        <v>285</v>
      </c>
      <c r="N4" s="23" t="s">
        <v>189</v>
      </c>
    </row>
    <row r="5" spans="1:14" x14ac:dyDescent="0.3">
      <c r="A5" s="23"/>
      <c r="B5" s="23"/>
      <c r="C5" s="23" t="s">
        <v>286</v>
      </c>
      <c r="D5" s="23"/>
      <c r="E5" s="23" t="s">
        <v>227</v>
      </c>
      <c r="F5" s="38" t="s">
        <v>287</v>
      </c>
      <c r="G5" s="38" t="s">
        <v>287</v>
      </c>
      <c r="H5" s="38" t="s">
        <v>288</v>
      </c>
      <c r="I5" s="23" t="s">
        <v>289</v>
      </c>
      <c r="J5" s="23" t="s">
        <v>289</v>
      </c>
      <c r="K5" s="23" t="s">
        <v>227</v>
      </c>
      <c r="L5" s="23"/>
      <c r="M5" s="23" t="s">
        <v>290</v>
      </c>
      <c r="N5" s="23" t="s">
        <v>291</v>
      </c>
    </row>
    <row r="6" spans="1:14" x14ac:dyDescent="0.3">
      <c r="A6" s="23"/>
      <c r="B6" s="23"/>
      <c r="C6" s="23"/>
      <c r="D6" s="23"/>
      <c r="E6" s="23"/>
      <c r="F6" s="38" t="s">
        <v>292</v>
      </c>
      <c r="G6" s="38" t="s">
        <v>293</v>
      </c>
      <c r="H6" s="38"/>
      <c r="I6" s="23" t="s">
        <v>294</v>
      </c>
      <c r="J6" s="23" t="s">
        <v>294</v>
      </c>
      <c r="K6" s="23"/>
      <c r="L6" s="23"/>
      <c r="M6" s="23" t="s">
        <v>295</v>
      </c>
      <c r="N6" s="23" t="s">
        <v>296</v>
      </c>
    </row>
    <row r="7" spans="1:14" x14ac:dyDescent="0.3">
      <c r="A7" s="23"/>
      <c r="B7" s="23"/>
      <c r="C7" s="23"/>
      <c r="D7" s="23"/>
      <c r="E7" s="23"/>
      <c r="F7" s="38" t="s">
        <v>297</v>
      </c>
      <c r="G7" s="38" t="s">
        <v>298</v>
      </c>
      <c r="H7" s="38"/>
      <c r="I7" s="23" t="s">
        <v>292</v>
      </c>
      <c r="J7" s="23" t="s">
        <v>293</v>
      </c>
      <c r="K7" s="23"/>
      <c r="L7" s="23"/>
      <c r="M7" s="23" t="s">
        <v>299</v>
      </c>
      <c r="N7" s="23"/>
    </row>
    <row r="8" spans="1:14" x14ac:dyDescent="0.3">
      <c r="A8" s="23"/>
      <c r="B8" s="23"/>
      <c r="C8" s="23"/>
      <c r="D8" s="23"/>
      <c r="E8" s="23"/>
      <c r="F8" s="38" t="s">
        <v>300</v>
      </c>
      <c r="G8" s="38" t="s">
        <v>301</v>
      </c>
      <c r="H8" s="38"/>
      <c r="I8" s="23" t="s">
        <v>297</v>
      </c>
      <c r="J8" s="23" t="s">
        <v>298</v>
      </c>
      <c r="K8" s="23"/>
      <c r="L8" s="23"/>
      <c r="M8" s="23" t="s">
        <v>302</v>
      </c>
      <c r="N8" s="23"/>
    </row>
    <row r="9" spans="1:14" x14ac:dyDescent="0.3">
      <c r="A9" s="23"/>
      <c r="B9" s="23"/>
      <c r="C9" s="23"/>
      <c r="D9" s="23"/>
      <c r="E9" s="23"/>
      <c r="F9" s="38"/>
      <c r="G9" s="38"/>
      <c r="H9" s="38"/>
      <c r="I9" s="23" t="s">
        <v>300</v>
      </c>
      <c r="J9" s="23" t="s">
        <v>301</v>
      </c>
      <c r="K9" s="23"/>
      <c r="L9" s="23"/>
      <c r="M9" s="23"/>
      <c r="N9" s="23"/>
    </row>
    <row r="10" spans="1:14" x14ac:dyDescent="0.3">
      <c r="A10" s="23"/>
      <c r="B10" s="23"/>
      <c r="C10" s="23"/>
      <c r="D10" s="23"/>
      <c r="E10" s="23" t="s">
        <v>274</v>
      </c>
      <c r="F10" s="38" t="s">
        <v>303</v>
      </c>
      <c r="G10" s="38" t="s">
        <v>303</v>
      </c>
      <c r="H10" s="38" t="s">
        <v>303</v>
      </c>
      <c r="I10" s="23" t="s">
        <v>274</v>
      </c>
      <c r="J10" s="23"/>
      <c r="K10" s="23"/>
      <c r="L10" s="23"/>
      <c r="M10" s="23"/>
      <c r="N10" s="23"/>
    </row>
    <row r="11" spans="1:14" x14ac:dyDescent="0.3">
      <c r="A11" s="23"/>
      <c r="B11" s="23"/>
      <c r="C11" s="23"/>
      <c r="D11" s="23"/>
      <c r="E11" s="23" t="s">
        <v>274</v>
      </c>
      <c r="F11" s="38" t="s">
        <v>304</v>
      </c>
      <c r="G11" s="38" t="s">
        <v>304</v>
      </c>
      <c r="H11" s="38" t="s">
        <v>304</v>
      </c>
      <c r="I11" s="23" t="s">
        <v>274</v>
      </c>
      <c r="J11" s="23"/>
      <c r="K11" s="23"/>
      <c r="L11" s="23"/>
      <c r="M11" s="23"/>
      <c r="N11" s="23"/>
    </row>
    <row r="12" spans="1:14" x14ac:dyDescent="0.3">
      <c r="A12" s="23"/>
      <c r="B12" s="23"/>
      <c r="C12" s="23"/>
      <c r="D12" s="23"/>
      <c r="E12" s="23" t="s">
        <v>274</v>
      </c>
      <c r="F12" s="38" t="s">
        <v>305</v>
      </c>
      <c r="G12" s="38" t="s">
        <v>305</v>
      </c>
      <c r="H12" s="38" t="s">
        <v>305</v>
      </c>
      <c r="I12" s="23" t="s">
        <v>274</v>
      </c>
      <c r="J12" s="23"/>
      <c r="K12" s="23"/>
      <c r="L12" s="23"/>
      <c r="M12" s="23"/>
      <c r="N12" s="23"/>
    </row>
    <row r="13" spans="1:14" x14ac:dyDescent="0.3">
      <c r="A13" s="23"/>
      <c r="B13" s="23"/>
      <c r="C13" s="23"/>
      <c r="D13" s="23"/>
      <c r="E13" s="23"/>
      <c r="F13" s="38"/>
      <c r="G13" s="38"/>
      <c r="H13" s="38"/>
      <c r="I13" s="23"/>
      <c r="J13" s="23"/>
      <c r="K13" s="23"/>
      <c r="L13" s="23"/>
      <c r="M13" s="23"/>
      <c r="N13" s="23"/>
    </row>
    <row r="14" spans="1:14" x14ac:dyDescent="0.3">
      <c r="A14" s="24"/>
      <c r="B14" s="24"/>
      <c r="C14" s="24">
        <v>1</v>
      </c>
      <c r="D14" s="24">
        <f t="shared" ref="D14:N14" si="0">+C14+1</f>
        <v>2</v>
      </c>
      <c r="E14" s="24">
        <f t="shared" si="0"/>
        <v>3</v>
      </c>
      <c r="F14" s="39">
        <f t="shared" si="0"/>
        <v>4</v>
      </c>
      <c r="G14" s="39">
        <f t="shared" si="0"/>
        <v>5</v>
      </c>
      <c r="H14" s="39">
        <f t="shared" si="0"/>
        <v>6</v>
      </c>
      <c r="I14" s="24">
        <f t="shared" si="0"/>
        <v>7</v>
      </c>
      <c r="J14" s="24">
        <f t="shared" si="0"/>
        <v>8</v>
      </c>
      <c r="K14" s="24">
        <f t="shared" si="0"/>
        <v>9</v>
      </c>
      <c r="L14" s="24">
        <f t="shared" si="0"/>
        <v>10</v>
      </c>
      <c r="M14" s="24">
        <f t="shared" si="0"/>
        <v>11</v>
      </c>
      <c r="N14" s="24">
        <f t="shared" si="0"/>
        <v>12</v>
      </c>
    </row>
    <row r="15" spans="1:14" x14ac:dyDescent="0.3">
      <c r="A15" s="15"/>
      <c r="B15" s="15"/>
      <c r="C15" s="35"/>
      <c r="D15" s="35"/>
      <c r="E15" s="35"/>
      <c r="F15" s="35"/>
      <c r="G15" s="15"/>
      <c r="H15" s="35"/>
      <c r="I15" s="35"/>
      <c r="J15" s="15"/>
      <c r="K15" s="35"/>
      <c r="L15" s="35"/>
      <c r="M15" s="35"/>
      <c r="N15" s="35"/>
    </row>
    <row r="16" spans="1:14" x14ac:dyDescent="0.3">
      <c r="A16" s="29">
        <v>1</v>
      </c>
      <c r="B16" s="30" t="s">
        <v>306</v>
      </c>
      <c r="C16" s="40">
        <f>100*D16/E16</f>
        <v>25.069097693206562</v>
      </c>
      <c r="D16" s="31">
        <f>SUM(D18:D115)</f>
        <v>344522488</v>
      </c>
      <c r="E16" s="31">
        <f>SUM(E18:E115)</f>
        <v>1374291537</v>
      </c>
      <c r="F16" s="40" t="s">
        <v>307</v>
      </c>
      <c r="G16" s="40" t="s">
        <v>307</v>
      </c>
      <c r="H16" s="31">
        <f t="shared" ref="H16:M16" si="1">SUM(H18:H115)</f>
        <v>0</v>
      </c>
      <c r="I16" s="31">
        <f t="shared" si="1"/>
        <v>1182226121</v>
      </c>
      <c r="J16" s="31">
        <f t="shared" si="1"/>
        <v>124605937.99999996</v>
      </c>
      <c r="K16" s="31">
        <f t="shared" si="1"/>
        <v>1493932781</v>
      </c>
      <c r="L16" s="31">
        <f t="shared" si="1"/>
        <v>489968299.99999946</v>
      </c>
      <c r="M16" s="31">
        <f t="shared" si="1"/>
        <v>6020396</v>
      </c>
      <c r="N16" s="40">
        <f>+L16/M16*1000</f>
        <v>81384.729509487326</v>
      </c>
    </row>
    <row r="17" spans="1:14" x14ac:dyDescent="0.3">
      <c r="B17">
        <v>1</v>
      </c>
      <c r="C17">
        <v>2</v>
      </c>
      <c r="D17">
        <v>3</v>
      </c>
      <c r="E17">
        <v>4</v>
      </c>
      <c r="F17">
        <v>5</v>
      </c>
      <c r="G17">
        <v>6</v>
      </c>
      <c r="H17">
        <v>7</v>
      </c>
      <c r="I17">
        <v>8</v>
      </c>
      <c r="J17">
        <v>9</v>
      </c>
      <c r="K17">
        <v>10</v>
      </c>
      <c r="L17">
        <v>11</v>
      </c>
      <c r="M17">
        <v>12</v>
      </c>
    </row>
    <row r="18" spans="1:14" x14ac:dyDescent="0.3">
      <c r="A18" s="29">
        <v>101</v>
      </c>
      <c r="B18" s="30" t="s">
        <v>7</v>
      </c>
      <c r="C18" s="40">
        <v>23.5</v>
      </c>
      <c r="D18" s="31">
        <v>38584565</v>
      </c>
      <c r="E18" s="31">
        <v>164189638</v>
      </c>
      <c r="F18" s="40">
        <v>0</v>
      </c>
      <c r="G18" s="40">
        <v>0</v>
      </c>
      <c r="H18" s="31">
        <v>0</v>
      </c>
      <c r="I18" s="31">
        <v>132008284</v>
      </c>
      <c r="J18" s="31">
        <v>0</v>
      </c>
      <c r="K18" s="31">
        <v>177136362</v>
      </c>
      <c r="L18" s="31">
        <v>51553001.811196998</v>
      </c>
      <c r="M18" s="31">
        <v>672681</v>
      </c>
      <c r="N18" s="40">
        <v>76638.111989482393</v>
      </c>
    </row>
    <row r="19" spans="1:14" x14ac:dyDescent="0.3">
      <c r="A19" s="29">
        <v>147</v>
      </c>
      <c r="B19" s="30" t="s">
        <v>8</v>
      </c>
      <c r="C19" s="40">
        <v>24.57</v>
      </c>
      <c r="D19" s="31">
        <v>7626838</v>
      </c>
      <c r="E19" s="31">
        <v>31041262</v>
      </c>
      <c r="F19" s="40">
        <v>0</v>
      </c>
      <c r="G19" s="40">
        <v>0</v>
      </c>
      <c r="H19" s="31">
        <v>0</v>
      </c>
      <c r="I19" s="31">
        <v>21426655</v>
      </c>
      <c r="J19" s="31">
        <v>0</v>
      </c>
      <c r="K19" s="31">
        <v>33142683</v>
      </c>
      <c r="L19" s="31">
        <v>7525866.1439335803</v>
      </c>
      <c r="M19" s="31">
        <v>105899</v>
      </c>
      <c r="N19" s="40">
        <v>71066.451467280902</v>
      </c>
    </row>
    <row r="20" spans="1:14" x14ac:dyDescent="0.3">
      <c r="A20" s="29">
        <v>151</v>
      </c>
      <c r="B20" s="30" t="s">
        <v>12</v>
      </c>
      <c r="C20" s="40">
        <v>25.5</v>
      </c>
      <c r="D20" s="31">
        <v>3007693</v>
      </c>
      <c r="E20" s="31">
        <v>11794875</v>
      </c>
      <c r="F20" s="40">
        <v>0</v>
      </c>
      <c r="G20" s="40">
        <v>0</v>
      </c>
      <c r="H20" s="31">
        <v>0</v>
      </c>
      <c r="I20" s="31">
        <v>15631822</v>
      </c>
      <c r="J20" s="31">
        <v>11820</v>
      </c>
      <c r="K20" s="31">
        <v>13328318</v>
      </c>
      <c r="L20" s="31">
        <v>4772093.4471461298</v>
      </c>
      <c r="M20" s="31">
        <v>53602</v>
      </c>
      <c r="N20" s="40">
        <v>89028.272212718497</v>
      </c>
    </row>
    <row r="21" spans="1:14" x14ac:dyDescent="0.3">
      <c r="A21" s="29">
        <v>153</v>
      </c>
      <c r="B21" s="30" t="s">
        <v>13</v>
      </c>
      <c r="C21" s="40">
        <v>24.3</v>
      </c>
      <c r="D21" s="31">
        <v>1839243</v>
      </c>
      <c r="E21" s="31">
        <v>7568901</v>
      </c>
      <c r="F21" s="40">
        <v>0</v>
      </c>
      <c r="G21" s="40">
        <v>0</v>
      </c>
      <c r="H21" s="31">
        <v>0</v>
      </c>
      <c r="I21" s="31">
        <v>8372203</v>
      </c>
      <c r="J21" s="31">
        <v>936</v>
      </c>
      <c r="K21" s="31">
        <v>8390033</v>
      </c>
      <c r="L21" s="31">
        <v>3999199.96419279</v>
      </c>
      <c r="M21" s="31">
        <v>41309</v>
      </c>
      <c r="N21" s="40">
        <v>96811.831905705607</v>
      </c>
    </row>
    <row r="22" spans="1:14" x14ac:dyDescent="0.3">
      <c r="A22" s="29">
        <v>155</v>
      </c>
      <c r="B22" s="30" t="s">
        <v>9</v>
      </c>
      <c r="C22" s="40">
        <v>24.8</v>
      </c>
      <c r="D22" s="31">
        <v>1052228</v>
      </c>
      <c r="E22" s="31">
        <v>4242855</v>
      </c>
      <c r="F22" s="40">
        <v>0</v>
      </c>
      <c r="G22" s="40">
        <v>0</v>
      </c>
      <c r="H22" s="31">
        <v>0</v>
      </c>
      <c r="I22" s="31">
        <v>6197219</v>
      </c>
      <c r="J22" s="31">
        <v>19293</v>
      </c>
      <c r="K22" s="31">
        <v>4851220</v>
      </c>
      <c r="L22" s="31">
        <v>1090621.1179671299</v>
      </c>
      <c r="M22" s="31">
        <v>14374</v>
      </c>
      <c r="N22" s="40">
        <v>75874.573394123901</v>
      </c>
    </row>
    <row r="23" spans="1:14" x14ac:dyDescent="0.3">
      <c r="A23" s="29">
        <v>157</v>
      </c>
      <c r="B23" s="30" t="s">
        <v>14</v>
      </c>
      <c r="C23" s="40">
        <v>24.239999999999899</v>
      </c>
      <c r="D23" s="31">
        <v>8850962</v>
      </c>
      <c r="E23" s="31">
        <v>36513870</v>
      </c>
      <c r="F23" s="40">
        <v>0</v>
      </c>
      <c r="G23" s="40">
        <v>0</v>
      </c>
      <c r="H23" s="31">
        <v>0</v>
      </c>
      <c r="I23" s="31">
        <v>42457338</v>
      </c>
      <c r="J23" s="31">
        <v>0</v>
      </c>
      <c r="K23" s="31">
        <v>40677877</v>
      </c>
      <c r="L23" s="31">
        <v>5525317.7719114004</v>
      </c>
      <c r="M23" s="31">
        <v>74897</v>
      </c>
      <c r="N23" s="40">
        <v>73772.217470812</v>
      </c>
    </row>
    <row r="24" spans="1:14" x14ac:dyDescent="0.3">
      <c r="A24" s="29">
        <v>159</v>
      </c>
      <c r="B24" s="30" t="s">
        <v>15</v>
      </c>
      <c r="C24" s="40">
        <v>23.599999999999898</v>
      </c>
      <c r="D24" s="31">
        <v>4122358</v>
      </c>
      <c r="E24" s="31">
        <v>17467619</v>
      </c>
      <c r="F24" s="40">
        <v>0</v>
      </c>
      <c r="G24" s="40">
        <v>0</v>
      </c>
      <c r="H24" s="31">
        <v>0</v>
      </c>
      <c r="I24" s="31">
        <v>21518649</v>
      </c>
      <c r="J24" s="31">
        <v>119</v>
      </c>
      <c r="K24" s="31">
        <v>19578066</v>
      </c>
      <c r="L24" s="31">
        <v>5922647.1706608003</v>
      </c>
      <c r="M24" s="31">
        <v>71259</v>
      </c>
      <c r="N24" s="40">
        <v>83114.373912920506</v>
      </c>
    </row>
    <row r="25" spans="1:14" x14ac:dyDescent="0.3">
      <c r="A25" s="29">
        <v>161</v>
      </c>
      <c r="B25" s="30" t="s">
        <v>16</v>
      </c>
      <c r="C25" s="40">
        <v>24.6</v>
      </c>
      <c r="D25" s="31">
        <v>1349996</v>
      </c>
      <c r="E25" s="31">
        <v>5487789</v>
      </c>
      <c r="F25" s="40">
        <v>0</v>
      </c>
      <c r="G25" s="40">
        <v>0</v>
      </c>
      <c r="H25" s="31">
        <v>0</v>
      </c>
      <c r="I25" s="31">
        <v>6262503</v>
      </c>
      <c r="J25" s="31">
        <v>1368</v>
      </c>
      <c r="K25" s="31">
        <v>6102025</v>
      </c>
      <c r="L25" s="31">
        <v>2155640.3689423199</v>
      </c>
      <c r="M25" s="31">
        <v>25069</v>
      </c>
      <c r="N25" s="40">
        <v>85988.287085337404</v>
      </c>
    </row>
    <row r="26" spans="1:14" x14ac:dyDescent="0.3">
      <c r="A26" s="29">
        <v>163</v>
      </c>
      <c r="B26" s="30" t="s">
        <v>17</v>
      </c>
      <c r="C26" s="40">
        <v>23.6999999999999</v>
      </c>
      <c r="D26" s="31">
        <v>1596274</v>
      </c>
      <c r="E26" s="31">
        <v>6735333</v>
      </c>
      <c r="F26" s="40">
        <v>0</v>
      </c>
      <c r="G26" s="40">
        <v>0</v>
      </c>
      <c r="H26" s="31">
        <v>0</v>
      </c>
      <c r="I26" s="31">
        <v>7698941</v>
      </c>
      <c r="J26" s="31">
        <v>4328</v>
      </c>
      <c r="K26" s="31">
        <v>7490536</v>
      </c>
      <c r="L26" s="31">
        <v>2734415.4084413699</v>
      </c>
      <c r="M26" s="31">
        <v>31103</v>
      </c>
      <c r="N26" s="40">
        <v>87914.8444986455</v>
      </c>
    </row>
    <row r="27" spans="1:14" x14ac:dyDescent="0.3">
      <c r="A27" s="29">
        <v>165</v>
      </c>
      <c r="B27" s="30" t="s">
        <v>11</v>
      </c>
      <c r="C27" s="40">
        <v>25.6</v>
      </c>
      <c r="D27" s="31">
        <v>1436899.99999999</v>
      </c>
      <c r="E27" s="31">
        <v>5612891</v>
      </c>
      <c r="F27" s="40">
        <v>0</v>
      </c>
      <c r="G27" s="40">
        <v>0</v>
      </c>
      <c r="H27" s="31">
        <v>0</v>
      </c>
      <c r="I27" s="31">
        <v>6728602</v>
      </c>
      <c r="J27" s="31">
        <v>20610</v>
      </c>
      <c r="K27" s="31">
        <v>6273410</v>
      </c>
      <c r="L27" s="31">
        <v>2710038.6354955202</v>
      </c>
      <c r="M27" s="31">
        <v>28201</v>
      </c>
      <c r="N27" s="40">
        <v>96097.253129163</v>
      </c>
    </row>
    <row r="28" spans="1:14" x14ac:dyDescent="0.3">
      <c r="A28" s="29">
        <v>167</v>
      </c>
      <c r="B28" s="30" t="s">
        <v>18</v>
      </c>
      <c r="C28" s="40">
        <v>25.4</v>
      </c>
      <c r="D28" s="31">
        <v>3055051</v>
      </c>
      <c r="E28" s="31">
        <v>12027760</v>
      </c>
      <c r="F28" s="40">
        <v>0</v>
      </c>
      <c r="G28" s="40">
        <v>0</v>
      </c>
      <c r="H28" s="31">
        <v>0</v>
      </c>
      <c r="I28" s="31">
        <v>13809902</v>
      </c>
      <c r="J28" s="31">
        <v>2453</v>
      </c>
      <c r="K28" s="31">
        <v>13382240</v>
      </c>
      <c r="L28" s="31">
        <v>4683271.2453546496</v>
      </c>
      <c r="M28" s="31">
        <v>53892</v>
      </c>
      <c r="N28" s="40">
        <v>86901.047379103693</v>
      </c>
    </row>
    <row r="29" spans="1:14" x14ac:dyDescent="0.3">
      <c r="A29" s="29">
        <v>169</v>
      </c>
      <c r="B29" s="30" t="s">
        <v>19</v>
      </c>
      <c r="C29" s="40">
        <v>24.6</v>
      </c>
      <c r="D29" s="31">
        <v>2934933</v>
      </c>
      <c r="E29" s="31">
        <v>11930622</v>
      </c>
      <c r="F29" s="40">
        <v>0</v>
      </c>
      <c r="G29" s="40">
        <v>0</v>
      </c>
      <c r="H29" s="31">
        <v>0</v>
      </c>
      <c r="I29" s="31">
        <v>12610023</v>
      </c>
      <c r="J29" s="31">
        <v>161303</v>
      </c>
      <c r="K29" s="31">
        <v>13172133</v>
      </c>
      <c r="L29" s="31">
        <v>5161012.2402409697</v>
      </c>
      <c r="M29" s="31">
        <v>60272</v>
      </c>
      <c r="N29" s="40">
        <v>85628.687288309302</v>
      </c>
    </row>
    <row r="30" spans="1:14" x14ac:dyDescent="0.3">
      <c r="A30" s="29">
        <v>173</v>
      </c>
      <c r="B30" s="30" t="s">
        <v>21</v>
      </c>
      <c r="C30" s="40">
        <v>24.3799999999999</v>
      </c>
      <c r="D30" s="31">
        <v>4791585</v>
      </c>
      <c r="E30" s="31">
        <v>19653753</v>
      </c>
      <c r="F30" s="40">
        <v>0</v>
      </c>
      <c r="G30" s="40">
        <v>0</v>
      </c>
      <c r="H30" s="31">
        <v>0</v>
      </c>
      <c r="I30" s="31">
        <v>26555423</v>
      </c>
      <c r="J30" s="31">
        <v>8171</v>
      </c>
      <c r="K30" s="31">
        <v>22258421</v>
      </c>
      <c r="L30" s="31">
        <v>4350535.57306924</v>
      </c>
      <c r="M30" s="31">
        <v>58992</v>
      </c>
      <c r="N30" s="40">
        <v>73747.890782974704</v>
      </c>
    </row>
    <row r="31" spans="1:14" x14ac:dyDescent="0.3">
      <c r="A31" s="29">
        <v>175</v>
      </c>
      <c r="B31" s="30" t="s">
        <v>22</v>
      </c>
      <c r="C31" s="40">
        <v>25.6999999999999</v>
      </c>
      <c r="D31" s="31">
        <v>2518134</v>
      </c>
      <c r="E31" s="31">
        <v>9798187</v>
      </c>
      <c r="F31" s="40">
        <v>0</v>
      </c>
      <c r="G31" s="40">
        <v>0</v>
      </c>
      <c r="H31" s="31">
        <v>0</v>
      </c>
      <c r="I31" s="31">
        <v>10074410</v>
      </c>
      <c r="J31" s="31">
        <v>0</v>
      </c>
      <c r="K31" s="31">
        <v>10786236</v>
      </c>
      <c r="L31" s="31">
        <v>3966339.0808290602</v>
      </c>
      <c r="M31" s="31">
        <v>45402</v>
      </c>
      <c r="N31" s="40">
        <v>87360.448456655402</v>
      </c>
    </row>
    <row r="32" spans="1:14" x14ac:dyDescent="0.3">
      <c r="A32" s="29">
        <v>183</v>
      </c>
      <c r="B32" s="30" t="s">
        <v>20</v>
      </c>
      <c r="C32" s="40">
        <v>25</v>
      </c>
      <c r="D32" s="31">
        <v>1157811</v>
      </c>
      <c r="E32" s="31">
        <v>4631244</v>
      </c>
      <c r="F32" s="40">
        <v>0</v>
      </c>
      <c r="G32" s="40">
        <v>0</v>
      </c>
      <c r="H32" s="31">
        <v>0</v>
      </c>
      <c r="I32" s="31">
        <v>4287181</v>
      </c>
      <c r="J32" s="31">
        <v>50707</v>
      </c>
      <c r="K32" s="31">
        <v>5053213</v>
      </c>
      <c r="L32" s="31">
        <v>2383035.4407995101</v>
      </c>
      <c r="M32" s="31">
        <v>24558</v>
      </c>
      <c r="N32" s="40">
        <v>97037.032364179395</v>
      </c>
    </row>
    <row r="33" spans="1:14" x14ac:dyDescent="0.3">
      <c r="A33" s="29">
        <v>185</v>
      </c>
      <c r="B33" s="30" t="s">
        <v>10</v>
      </c>
      <c r="C33" s="40">
        <v>24.1</v>
      </c>
      <c r="D33" s="31">
        <v>2417203</v>
      </c>
      <c r="E33" s="31">
        <v>10029888</v>
      </c>
      <c r="F33" s="40">
        <v>0</v>
      </c>
      <c r="G33" s="40">
        <v>0</v>
      </c>
      <c r="H33" s="31">
        <v>0</v>
      </c>
      <c r="I33" s="31">
        <v>12666005</v>
      </c>
      <c r="J33" s="31">
        <v>10652</v>
      </c>
      <c r="K33" s="31">
        <v>11272423</v>
      </c>
      <c r="L33" s="31">
        <v>3732712.1371719702</v>
      </c>
      <c r="M33" s="31">
        <v>44286</v>
      </c>
      <c r="N33" s="40">
        <v>84286.504474821995</v>
      </c>
    </row>
    <row r="34" spans="1:14" x14ac:dyDescent="0.3">
      <c r="A34" s="29">
        <v>187</v>
      </c>
      <c r="B34" s="30" t="s">
        <v>23</v>
      </c>
      <c r="C34" s="40">
        <v>25.6</v>
      </c>
      <c r="D34" s="31">
        <v>1039635</v>
      </c>
      <c r="E34" s="31">
        <v>4061074</v>
      </c>
      <c r="F34" s="40">
        <v>0</v>
      </c>
      <c r="G34" s="40">
        <v>0</v>
      </c>
      <c r="H34" s="31">
        <v>0</v>
      </c>
      <c r="I34" s="31">
        <v>4610946</v>
      </c>
      <c r="J34" s="31">
        <v>714</v>
      </c>
      <c r="K34" s="31">
        <v>4513314</v>
      </c>
      <c r="L34" s="31">
        <v>1451614.8090943701</v>
      </c>
      <c r="M34" s="31">
        <v>18523</v>
      </c>
      <c r="N34" s="40">
        <v>78368.234578328294</v>
      </c>
    </row>
    <row r="35" spans="1:14" x14ac:dyDescent="0.3">
      <c r="A35" s="29">
        <v>190</v>
      </c>
      <c r="B35" s="30" t="s">
        <v>28</v>
      </c>
      <c r="C35" s="40">
        <v>24.88</v>
      </c>
      <c r="D35" s="31">
        <v>3144797</v>
      </c>
      <c r="E35" s="31">
        <v>12639859</v>
      </c>
      <c r="F35" s="40">
        <v>0</v>
      </c>
      <c r="G35" s="40">
        <v>0</v>
      </c>
      <c r="H35" s="31">
        <v>0</v>
      </c>
      <c r="I35" s="31">
        <v>16137148</v>
      </c>
      <c r="J35" s="31">
        <v>88540</v>
      </c>
      <c r="K35" s="31">
        <v>14225136</v>
      </c>
      <c r="L35" s="31">
        <v>3337248.1353382901</v>
      </c>
      <c r="M35" s="31">
        <v>42809</v>
      </c>
      <c r="N35" s="40">
        <v>77956.694511394599</v>
      </c>
    </row>
    <row r="36" spans="1:14" x14ac:dyDescent="0.3">
      <c r="A36" s="29">
        <v>201</v>
      </c>
      <c r="B36" s="30" t="s">
        <v>24</v>
      </c>
      <c r="C36" s="40">
        <v>25.3</v>
      </c>
      <c r="D36" s="31">
        <v>1906369</v>
      </c>
      <c r="E36" s="31">
        <v>7535055</v>
      </c>
      <c r="F36" s="40">
        <v>0</v>
      </c>
      <c r="G36" s="40">
        <v>0</v>
      </c>
      <c r="H36" s="31">
        <v>0</v>
      </c>
      <c r="I36" s="31">
        <v>9976654</v>
      </c>
      <c r="J36" s="31">
        <v>128282</v>
      </c>
      <c r="K36" s="31">
        <v>8517320</v>
      </c>
      <c r="L36" s="31">
        <v>1883116.2382489899</v>
      </c>
      <c r="M36" s="31">
        <v>26102</v>
      </c>
      <c r="N36" s="40">
        <v>72144.519126848405</v>
      </c>
    </row>
    <row r="37" spans="1:14" x14ac:dyDescent="0.3">
      <c r="A37" s="29">
        <v>210</v>
      </c>
      <c r="B37" s="30" t="s">
        <v>26</v>
      </c>
      <c r="C37" s="40">
        <v>25.3</v>
      </c>
      <c r="D37" s="31">
        <v>2780507</v>
      </c>
      <c r="E37" s="31">
        <v>10990146</v>
      </c>
      <c r="F37" s="40">
        <v>0</v>
      </c>
      <c r="G37" s="40">
        <v>0</v>
      </c>
      <c r="H37" s="31">
        <v>0</v>
      </c>
      <c r="I37" s="31">
        <v>13889655</v>
      </c>
      <c r="J37" s="31">
        <v>275979</v>
      </c>
      <c r="K37" s="31">
        <v>12360557</v>
      </c>
      <c r="L37" s="31">
        <v>3414791.1985174799</v>
      </c>
      <c r="M37" s="31">
        <v>42389</v>
      </c>
      <c r="N37" s="40">
        <v>80558.427859054995</v>
      </c>
    </row>
    <row r="38" spans="1:14" x14ac:dyDescent="0.3">
      <c r="A38" s="29">
        <v>217</v>
      </c>
      <c r="B38" s="30" t="s">
        <v>31</v>
      </c>
      <c r="C38" s="40">
        <v>25.82</v>
      </c>
      <c r="D38" s="31">
        <v>4057111</v>
      </c>
      <c r="E38" s="31">
        <v>15713055.999999899</v>
      </c>
      <c r="F38" s="40">
        <v>0</v>
      </c>
      <c r="G38" s="40">
        <v>0</v>
      </c>
      <c r="H38" s="31">
        <v>0</v>
      </c>
      <c r="I38" s="31">
        <v>22808384</v>
      </c>
      <c r="J38" s="31">
        <v>304240</v>
      </c>
      <c r="K38" s="31">
        <v>17959010</v>
      </c>
      <c r="L38" s="31">
        <v>5333414.5488042301</v>
      </c>
      <c r="M38" s="31">
        <v>64155</v>
      </c>
      <c r="N38" s="40">
        <v>83133.263951433793</v>
      </c>
    </row>
    <row r="39" spans="1:14" x14ac:dyDescent="0.3">
      <c r="A39" s="29">
        <v>219</v>
      </c>
      <c r="B39" s="30" t="s">
        <v>32</v>
      </c>
      <c r="C39" s="40">
        <v>25.6</v>
      </c>
      <c r="D39" s="31">
        <v>3522018</v>
      </c>
      <c r="E39" s="31">
        <v>13757883</v>
      </c>
      <c r="F39" s="40">
        <v>0</v>
      </c>
      <c r="G39" s="40">
        <v>0</v>
      </c>
      <c r="H39" s="31">
        <v>0</v>
      </c>
      <c r="I39" s="31">
        <v>16661372</v>
      </c>
      <c r="J39" s="31">
        <v>564940</v>
      </c>
      <c r="K39" s="31">
        <v>15408698</v>
      </c>
      <c r="L39" s="31">
        <v>4187928.9586073202</v>
      </c>
      <c r="M39" s="31">
        <v>55552</v>
      </c>
      <c r="N39" s="40">
        <v>75387.546057879401</v>
      </c>
    </row>
    <row r="40" spans="1:14" x14ac:dyDescent="0.3">
      <c r="A40" s="29">
        <v>223</v>
      </c>
      <c r="B40" s="30" t="s">
        <v>33</v>
      </c>
      <c r="C40" s="40">
        <v>23.6999999999999</v>
      </c>
      <c r="D40" s="31">
        <v>2128243</v>
      </c>
      <c r="E40" s="31">
        <v>8979928</v>
      </c>
      <c r="F40" s="40">
        <v>0</v>
      </c>
      <c r="G40" s="40">
        <v>0</v>
      </c>
      <c r="H40" s="31">
        <v>0</v>
      </c>
      <c r="I40" s="31">
        <v>14204042</v>
      </c>
      <c r="J40" s="31">
        <v>38981</v>
      </c>
      <c r="K40" s="31">
        <v>10374146</v>
      </c>
      <c r="L40" s="31">
        <v>1900229.3419653999</v>
      </c>
      <c r="M40" s="31">
        <v>25131</v>
      </c>
      <c r="N40" s="40">
        <v>75612.961758998907</v>
      </c>
    </row>
    <row r="41" spans="1:14" x14ac:dyDescent="0.3">
      <c r="A41" s="29">
        <v>230</v>
      </c>
      <c r="B41" s="30" t="s">
        <v>34</v>
      </c>
      <c r="C41" s="40">
        <v>23.52</v>
      </c>
      <c r="D41" s="31">
        <v>5102574</v>
      </c>
      <c r="E41" s="31">
        <v>21694617</v>
      </c>
      <c r="F41" s="40">
        <v>0</v>
      </c>
      <c r="G41" s="40">
        <v>0</v>
      </c>
      <c r="H41" s="31">
        <v>0</v>
      </c>
      <c r="I41" s="31">
        <v>35135145</v>
      </c>
      <c r="J41" s="31">
        <v>78036</v>
      </c>
      <c r="K41" s="31">
        <v>25142813</v>
      </c>
      <c r="L41" s="31">
        <v>4275626.2365929298</v>
      </c>
      <c r="M41" s="31">
        <v>57259</v>
      </c>
      <c r="N41" s="40">
        <v>74671.688932620702</v>
      </c>
    </row>
    <row r="42" spans="1:14" x14ac:dyDescent="0.3">
      <c r="A42" s="29">
        <v>240</v>
      </c>
      <c r="B42" s="30" t="s">
        <v>25</v>
      </c>
      <c r="C42" s="40">
        <v>25.6999999999999</v>
      </c>
      <c r="D42" s="31">
        <v>2940728</v>
      </c>
      <c r="E42" s="31">
        <v>11442521</v>
      </c>
      <c r="F42" s="40">
        <v>0</v>
      </c>
      <c r="G42" s="40">
        <v>0</v>
      </c>
      <c r="H42" s="31">
        <v>0</v>
      </c>
      <c r="I42" s="31">
        <v>13172216</v>
      </c>
      <c r="J42" s="31">
        <v>342550</v>
      </c>
      <c r="K42" s="31">
        <v>12744543</v>
      </c>
      <c r="L42" s="31">
        <v>3340890.1295543802</v>
      </c>
      <c r="M42" s="31">
        <v>45905</v>
      </c>
      <c r="N42" s="40">
        <v>72778.349407567395</v>
      </c>
    </row>
    <row r="43" spans="1:14" x14ac:dyDescent="0.3">
      <c r="A43" s="29">
        <v>250</v>
      </c>
      <c r="B43" s="30" t="s">
        <v>27</v>
      </c>
      <c r="C43" s="40">
        <v>25.6999999999999</v>
      </c>
      <c r="D43" s="31">
        <v>2828993</v>
      </c>
      <c r="E43" s="31">
        <v>11007755</v>
      </c>
      <c r="F43" s="40">
        <v>0</v>
      </c>
      <c r="G43" s="40">
        <v>0</v>
      </c>
      <c r="H43" s="31">
        <v>0</v>
      </c>
      <c r="I43" s="31">
        <v>11475412</v>
      </c>
      <c r="J43" s="31">
        <v>786532</v>
      </c>
      <c r="K43" s="31">
        <v>12156526</v>
      </c>
      <c r="L43" s="31">
        <v>3762334.5421061902</v>
      </c>
      <c r="M43" s="31">
        <v>47367</v>
      </c>
      <c r="N43" s="40">
        <v>79429.445438938303</v>
      </c>
    </row>
    <row r="44" spans="1:14" x14ac:dyDescent="0.3">
      <c r="A44" s="29">
        <v>253</v>
      </c>
      <c r="B44" s="30" t="s">
        <v>36</v>
      </c>
      <c r="C44" s="40">
        <v>24.59</v>
      </c>
      <c r="D44" s="31">
        <v>3066069</v>
      </c>
      <c r="E44" s="31">
        <v>12468764</v>
      </c>
      <c r="F44" s="40">
        <v>0</v>
      </c>
      <c r="G44" s="40">
        <v>0</v>
      </c>
      <c r="H44" s="31">
        <v>0</v>
      </c>
      <c r="I44" s="31">
        <v>16375847</v>
      </c>
      <c r="J44" s="31">
        <v>113857</v>
      </c>
      <c r="K44" s="31">
        <v>14078202</v>
      </c>
      <c r="L44" s="31">
        <v>4309793.76298868</v>
      </c>
      <c r="M44" s="31">
        <v>54041</v>
      </c>
      <c r="N44" s="40">
        <v>79750.444347600598</v>
      </c>
    </row>
    <row r="45" spans="1:14" x14ac:dyDescent="0.3">
      <c r="A45" s="29">
        <v>259</v>
      </c>
      <c r="B45" s="30" t="s">
        <v>37</v>
      </c>
      <c r="C45" s="40">
        <v>25.26</v>
      </c>
      <c r="D45" s="31">
        <v>3661176</v>
      </c>
      <c r="E45" s="31">
        <v>14493967</v>
      </c>
      <c r="F45" s="40">
        <v>0</v>
      </c>
      <c r="G45" s="40">
        <v>0</v>
      </c>
      <c r="H45" s="31">
        <v>0</v>
      </c>
      <c r="I45" s="31">
        <v>14819581</v>
      </c>
      <c r="J45" s="31">
        <v>669004</v>
      </c>
      <c r="K45" s="31">
        <v>15967233</v>
      </c>
      <c r="L45" s="31">
        <v>5229067.2106967103</v>
      </c>
      <c r="M45" s="31">
        <v>63684</v>
      </c>
      <c r="N45" s="40">
        <v>82109.591274051796</v>
      </c>
    </row>
    <row r="46" spans="1:14" x14ac:dyDescent="0.3">
      <c r="A46" s="29">
        <v>260</v>
      </c>
      <c r="B46" s="30" t="s">
        <v>30</v>
      </c>
      <c r="C46" s="40">
        <v>25.6999999999999</v>
      </c>
      <c r="D46" s="31">
        <v>1790258</v>
      </c>
      <c r="E46" s="31">
        <v>6965984</v>
      </c>
      <c r="F46" s="40">
        <v>0</v>
      </c>
      <c r="G46" s="40">
        <v>0</v>
      </c>
      <c r="H46" s="31">
        <v>0</v>
      </c>
      <c r="I46" s="31">
        <v>7984125</v>
      </c>
      <c r="J46" s="31">
        <v>277879</v>
      </c>
      <c r="K46" s="31">
        <v>7757266</v>
      </c>
      <c r="L46" s="31">
        <v>2620104.7308936599</v>
      </c>
      <c r="M46" s="31">
        <v>31690</v>
      </c>
      <c r="N46" s="40">
        <v>82679.227860323794</v>
      </c>
    </row>
    <row r="47" spans="1:14" x14ac:dyDescent="0.3">
      <c r="A47" s="29">
        <v>265</v>
      </c>
      <c r="B47" s="30" t="s">
        <v>39</v>
      </c>
      <c r="C47" s="40">
        <v>25.2</v>
      </c>
      <c r="D47" s="31">
        <v>5888285</v>
      </c>
      <c r="E47" s="31">
        <v>23366210</v>
      </c>
      <c r="F47" s="40">
        <v>0</v>
      </c>
      <c r="G47" s="40">
        <v>0</v>
      </c>
      <c r="H47" s="31">
        <v>0</v>
      </c>
      <c r="I47" s="31">
        <v>26538407</v>
      </c>
      <c r="J47" s="31">
        <v>605333</v>
      </c>
      <c r="K47" s="31">
        <v>25986914</v>
      </c>
      <c r="L47" s="31">
        <v>6972434.8936818903</v>
      </c>
      <c r="M47" s="31">
        <v>92144</v>
      </c>
      <c r="N47" s="40">
        <v>75668.897526500805</v>
      </c>
    </row>
    <row r="48" spans="1:14" x14ac:dyDescent="0.3">
      <c r="A48" s="29">
        <v>269</v>
      </c>
      <c r="B48" s="30" t="s">
        <v>40</v>
      </c>
      <c r="C48" s="40">
        <v>24.99</v>
      </c>
      <c r="D48" s="31">
        <v>1577955.99999999</v>
      </c>
      <c r="E48" s="31">
        <v>6314350</v>
      </c>
      <c r="F48" s="40">
        <v>0</v>
      </c>
      <c r="G48" s="40">
        <v>0</v>
      </c>
      <c r="H48" s="31">
        <v>0</v>
      </c>
      <c r="I48" s="31">
        <v>8605760</v>
      </c>
      <c r="J48" s="31">
        <v>112516</v>
      </c>
      <c r="K48" s="31">
        <v>7161697</v>
      </c>
      <c r="L48" s="31">
        <v>1843682.42393552</v>
      </c>
      <c r="M48" s="31">
        <v>24958</v>
      </c>
      <c r="N48" s="40">
        <v>73871.400910951401</v>
      </c>
    </row>
    <row r="49" spans="1:14" x14ac:dyDescent="0.3">
      <c r="A49" s="29">
        <v>270</v>
      </c>
      <c r="B49" s="30" t="s">
        <v>29</v>
      </c>
      <c r="C49" s="40">
        <v>25.4</v>
      </c>
      <c r="D49" s="31">
        <v>2531142</v>
      </c>
      <c r="E49" s="31">
        <v>9965126</v>
      </c>
      <c r="F49" s="40">
        <v>0</v>
      </c>
      <c r="G49" s="40">
        <v>0</v>
      </c>
      <c r="H49" s="31">
        <v>0</v>
      </c>
      <c r="I49" s="31">
        <v>18954815</v>
      </c>
      <c r="J49" s="31">
        <v>758061</v>
      </c>
      <c r="K49" s="31">
        <v>11846596</v>
      </c>
      <c r="L49" s="31">
        <v>3340255.4786074599</v>
      </c>
      <c r="M49" s="31">
        <v>41961</v>
      </c>
      <c r="N49" s="40">
        <v>79603.810171527395</v>
      </c>
    </row>
    <row r="50" spans="1:14" x14ac:dyDescent="0.3">
      <c r="A50" s="29">
        <v>306</v>
      </c>
      <c r="B50" s="30" t="s">
        <v>47</v>
      </c>
      <c r="C50" s="40">
        <v>26.3</v>
      </c>
      <c r="D50" s="31">
        <v>1819646</v>
      </c>
      <c r="E50" s="31">
        <v>6918806</v>
      </c>
      <c r="F50" s="40">
        <v>0</v>
      </c>
      <c r="G50" s="40">
        <v>0</v>
      </c>
      <c r="H50" s="31">
        <v>0</v>
      </c>
      <c r="I50" s="31">
        <v>11339445</v>
      </c>
      <c r="J50" s="31">
        <v>868081</v>
      </c>
      <c r="K50" s="31">
        <v>8056660</v>
      </c>
      <c r="L50" s="31">
        <v>2900853.0146683902</v>
      </c>
      <c r="M50" s="31">
        <v>32078</v>
      </c>
      <c r="N50" s="40">
        <v>90431.230583839002</v>
      </c>
    </row>
    <row r="51" spans="1:14" x14ac:dyDescent="0.3">
      <c r="A51" s="29">
        <v>316</v>
      </c>
      <c r="B51" s="30" t="s">
        <v>43</v>
      </c>
      <c r="C51" s="40">
        <v>25.3</v>
      </c>
      <c r="D51" s="31">
        <v>4186419</v>
      </c>
      <c r="E51" s="31">
        <v>16547111</v>
      </c>
      <c r="F51" s="40">
        <v>0</v>
      </c>
      <c r="G51" s="40">
        <v>0</v>
      </c>
      <c r="H51" s="31">
        <v>0</v>
      </c>
      <c r="I51" s="31">
        <v>11656705</v>
      </c>
      <c r="J51" s="31">
        <v>1686300</v>
      </c>
      <c r="K51" s="31">
        <v>17740339</v>
      </c>
      <c r="L51" s="31">
        <v>6282807.0983318305</v>
      </c>
      <c r="M51" s="31">
        <v>74959</v>
      </c>
      <c r="N51" s="40">
        <v>83816.581042060803</v>
      </c>
    </row>
    <row r="52" spans="1:14" x14ac:dyDescent="0.3">
      <c r="A52" s="29">
        <v>320</v>
      </c>
      <c r="B52" s="30" t="s">
        <v>41</v>
      </c>
      <c r="C52" s="40">
        <v>25.8</v>
      </c>
      <c r="D52" s="31">
        <v>2080672</v>
      </c>
      <c r="E52" s="31">
        <v>8064620</v>
      </c>
      <c r="F52" s="40">
        <v>0</v>
      </c>
      <c r="G52" s="40">
        <v>0</v>
      </c>
      <c r="H52" s="31">
        <v>0</v>
      </c>
      <c r="I52" s="31">
        <v>5144952</v>
      </c>
      <c r="J52" s="31">
        <v>1336092</v>
      </c>
      <c r="K52" s="31">
        <v>8608824</v>
      </c>
      <c r="L52" s="31">
        <v>3129893.56314279</v>
      </c>
      <c r="M52" s="31">
        <v>37994</v>
      </c>
      <c r="N52" s="40">
        <v>82378.627234373693</v>
      </c>
    </row>
    <row r="53" spans="1:14" x14ac:dyDescent="0.3">
      <c r="A53" s="29">
        <v>326</v>
      </c>
      <c r="B53" s="30" t="s">
        <v>44</v>
      </c>
      <c r="C53" s="40">
        <v>24.2</v>
      </c>
      <c r="D53" s="31">
        <v>2637773</v>
      </c>
      <c r="E53" s="31">
        <v>10899888</v>
      </c>
      <c r="F53" s="40">
        <v>0</v>
      </c>
      <c r="G53" s="40">
        <v>0</v>
      </c>
      <c r="H53" s="31">
        <v>0</v>
      </c>
      <c r="I53" s="31">
        <v>7289849</v>
      </c>
      <c r="J53" s="31">
        <v>1749871</v>
      </c>
      <c r="K53" s="31">
        <v>11666721</v>
      </c>
      <c r="L53" s="31">
        <v>4279287.5567872701</v>
      </c>
      <c r="M53" s="31">
        <v>47970</v>
      </c>
      <c r="N53" s="40">
        <v>89207.578836507702</v>
      </c>
    </row>
    <row r="54" spans="1:14" x14ac:dyDescent="0.3">
      <c r="A54" s="29">
        <v>329</v>
      </c>
      <c r="B54" s="30" t="s">
        <v>48</v>
      </c>
      <c r="C54" s="40">
        <v>26.1</v>
      </c>
      <c r="D54" s="31">
        <v>2046297</v>
      </c>
      <c r="E54" s="31">
        <v>7840218</v>
      </c>
      <c r="F54" s="40">
        <v>0</v>
      </c>
      <c r="G54" s="40">
        <v>0</v>
      </c>
      <c r="H54" s="31">
        <v>0</v>
      </c>
      <c r="I54" s="31">
        <v>5793570</v>
      </c>
      <c r="J54" s="31">
        <v>882440</v>
      </c>
      <c r="K54" s="31">
        <v>8434585</v>
      </c>
      <c r="L54" s="31">
        <v>3020254.4410973601</v>
      </c>
      <c r="M54" s="31">
        <v>36529</v>
      </c>
      <c r="N54" s="40">
        <v>82681.005258763398</v>
      </c>
    </row>
    <row r="55" spans="1:14" x14ac:dyDescent="0.3">
      <c r="A55" s="29">
        <v>330</v>
      </c>
      <c r="B55" s="30" t="s">
        <v>49</v>
      </c>
      <c r="C55" s="40">
        <v>26.1</v>
      </c>
      <c r="D55" s="31">
        <v>4323343</v>
      </c>
      <c r="E55" s="31">
        <v>16564533</v>
      </c>
      <c r="F55" s="40">
        <v>0</v>
      </c>
      <c r="G55" s="40">
        <v>0</v>
      </c>
      <c r="H55" s="31">
        <v>0</v>
      </c>
      <c r="I55" s="31">
        <v>11331784</v>
      </c>
      <c r="J55" s="31">
        <v>1874554</v>
      </c>
      <c r="K55" s="31">
        <v>17731475</v>
      </c>
      <c r="L55" s="31">
        <v>7172832.3712277301</v>
      </c>
      <c r="M55" s="31">
        <v>80734</v>
      </c>
      <c r="N55" s="40">
        <v>88845.249476400699</v>
      </c>
    </row>
    <row r="56" spans="1:14" x14ac:dyDescent="0.3">
      <c r="A56" s="29">
        <v>336</v>
      </c>
      <c r="B56" s="30" t="s">
        <v>51</v>
      </c>
      <c r="C56" s="40">
        <v>26</v>
      </c>
      <c r="D56" s="31">
        <v>1383981</v>
      </c>
      <c r="E56" s="31">
        <v>5323004</v>
      </c>
      <c r="F56" s="40">
        <v>0</v>
      </c>
      <c r="G56" s="40">
        <v>0</v>
      </c>
      <c r="H56" s="31">
        <v>0</v>
      </c>
      <c r="I56" s="31">
        <v>4434597</v>
      </c>
      <c r="J56" s="31">
        <v>982665</v>
      </c>
      <c r="K56" s="31">
        <v>5787062</v>
      </c>
      <c r="L56" s="31">
        <v>1928219.2633593499</v>
      </c>
      <c r="M56" s="31">
        <v>23711</v>
      </c>
      <c r="N56" s="40">
        <v>81321.718331548793</v>
      </c>
    </row>
    <row r="57" spans="1:14" x14ac:dyDescent="0.3">
      <c r="A57" s="29">
        <v>340</v>
      </c>
      <c r="B57" s="30" t="s">
        <v>50</v>
      </c>
      <c r="C57" s="40">
        <v>26.3</v>
      </c>
      <c r="D57" s="31">
        <v>1770965</v>
      </c>
      <c r="E57" s="31">
        <v>6733706.9999999898</v>
      </c>
      <c r="F57" s="40">
        <v>0</v>
      </c>
      <c r="G57" s="40">
        <v>0</v>
      </c>
      <c r="H57" s="31">
        <v>0</v>
      </c>
      <c r="I57" s="31">
        <v>4460891</v>
      </c>
      <c r="J57" s="31">
        <v>893667</v>
      </c>
      <c r="K57" s="31">
        <v>7197705</v>
      </c>
      <c r="L57" s="31">
        <v>2548155.14992342</v>
      </c>
      <c r="M57" s="31">
        <v>30744</v>
      </c>
      <c r="N57" s="40">
        <v>82883.006437790202</v>
      </c>
    </row>
    <row r="58" spans="1:14" x14ac:dyDescent="0.3">
      <c r="A58" s="29">
        <v>350</v>
      </c>
      <c r="B58" s="30" t="s">
        <v>38</v>
      </c>
      <c r="C58" s="40">
        <v>25.31</v>
      </c>
      <c r="D58" s="31">
        <v>1767923</v>
      </c>
      <c r="E58" s="31">
        <v>6985077</v>
      </c>
      <c r="F58" s="40">
        <v>0</v>
      </c>
      <c r="G58" s="40">
        <v>0</v>
      </c>
      <c r="H58" s="31">
        <v>0</v>
      </c>
      <c r="I58" s="31">
        <v>6544236</v>
      </c>
      <c r="J58" s="31">
        <v>808525</v>
      </c>
      <c r="K58" s="31">
        <v>7650875</v>
      </c>
      <c r="L58" s="31">
        <v>2265634.3269146699</v>
      </c>
      <c r="M58" s="31">
        <v>29853</v>
      </c>
      <c r="N58" s="40">
        <v>75893.020028629398</v>
      </c>
    </row>
    <row r="59" spans="1:14" x14ac:dyDescent="0.3">
      <c r="A59" s="29">
        <v>360</v>
      </c>
      <c r="B59" s="30" t="s">
        <v>45</v>
      </c>
      <c r="C59" s="40">
        <v>26.3</v>
      </c>
      <c r="D59" s="31">
        <v>2131432</v>
      </c>
      <c r="E59" s="31">
        <v>8104304</v>
      </c>
      <c r="F59" s="40">
        <v>0</v>
      </c>
      <c r="G59" s="40">
        <v>0</v>
      </c>
      <c r="H59" s="31">
        <v>0</v>
      </c>
      <c r="I59" s="31">
        <v>2955685</v>
      </c>
      <c r="J59" s="31">
        <v>3620763</v>
      </c>
      <c r="K59" s="31">
        <v>8501531</v>
      </c>
      <c r="L59" s="31">
        <v>4001751.7980243</v>
      </c>
      <c r="M59" s="31">
        <v>38837</v>
      </c>
      <c r="N59" s="40">
        <v>103039.673456351</v>
      </c>
    </row>
    <row r="60" spans="1:14" x14ac:dyDescent="0.3">
      <c r="A60" s="29">
        <v>370</v>
      </c>
      <c r="B60" s="30" t="s">
        <v>46</v>
      </c>
      <c r="C60" s="40">
        <v>25</v>
      </c>
      <c r="D60" s="31">
        <v>4527682</v>
      </c>
      <c r="E60" s="31">
        <v>18110728</v>
      </c>
      <c r="F60" s="40">
        <v>0</v>
      </c>
      <c r="G60" s="40">
        <v>0</v>
      </c>
      <c r="H60" s="31">
        <v>0</v>
      </c>
      <c r="I60" s="31">
        <v>13371496</v>
      </c>
      <c r="J60" s="31">
        <v>2122901</v>
      </c>
      <c r="K60" s="31">
        <v>19485078</v>
      </c>
      <c r="L60" s="31">
        <v>7159229.0502342703</v>
      </c>
      <c r="M60" s="31">
        <v>85189</v>
      </c>
      <c r="N60" s="40">
        <v>84039.360131405003</v>
      </c>
    </row>
    <row r="61" spans="1:14" x14ac:dyDescent="0.3">
      <c r="A61" s="29">
        <v>376</v>
      </c>
      <c r="B61" s="30" t="s">
        <v>42</v>
      </c>
      <c r="C61" s="40">
        <v>25.8</v>
      </c>
      <c r="D61" s="31">
        <v>3159294</v>
      </c>
      <c r="E61" s="31">
        <v>12245326</v>
      </c>
      <c r="F61" s="40">
        <v>0</v>
      </c>
      <c r="G61" s="40">
        <v>0</v>
      </c>
      <c r="H61" s="31">
        <v>0</v>
      </c>
      <c r="I61" s="31">
        <v>7209215</v>
      </c>
      <c r="J61" s="31">
        <v>3475099</v>
      </c>
      <c r="K61" s="31">
        <v>13055400</v>
      </c>
      <c r="L61" s="31">
        <v>5461607.3805278204</v>
      </c>
      <c r="M61" s="31">
        <v>59185</v>
      </c>
      <c r="N61" s="40">
        <v>92280.2632512938</v>
      </c>
    </row>
    <row r="62" spans="1:14" x14ac:dyDescent="0.3">
      <c r="A62" s="29">
        <v>390</v>
      </c>
      <c r="B62" s="30" t="s">
        <v>52</v>
      </c>
      <c r="C62" s="40">
        <v>26.3</v>
      </c>
      <c r="D62" s="31">
        <v>2546654</v>
      </c>
      <c r="E62" s="31">
        <v>9683095</v>
      </c>
      <c r="F62" s="40">
        <v>0</v>
      </c>
      <c r="G62" s="40">
        <v>0</v>
      </c>
      <c r="H62" s="31">
        <v>0</v>
      </c>
      <c r="I62" s="31">
        <v>6141891</v>
      </c>
      <c r="J62" s="31">
        <v>2013109</v>
      </c>
      <c r="K62" s="31">
        <v>10345146</v>
      </c>
      <c r="L62" s="31">
        <v>3966581.0820867098</v>
      </c>
      <c r="M62" s="31">
        <v>45004</v>
      </c>
      <c r="N62" s="40">
        <v>88138.411743105302</v>
      </c>
    </row>
    <row r="63" spans="1:14" x14ac:dyDescent="0.3">
      <c r="A63" s="29">
        <v>400</v>
      </c>
      <c r="B63" s="30" t="s">
        <v>35</v>
      </c>
      <c r="C63" s="40">
        <v>26.2</v>
      </c>
      <c r="D63" s="31">
        <v>2077934</v>
      </c>
      <c r="E63" s="31">
        <v>7931046</v>
      </c>
      <c r="F63" s="40">
        <v>0</v>
      </c>
      <c r="G63" s="40">
        <v>0</v>
      </c>
      <c r="H63" s="31">
        <v>0</v>
      </c>
      <c r="I63" s="31">
        <v>4904716</v>
      </c>
      <c r="J63" s="31">
        <v>970529</v>
      </c>
      <c r="K63" s="31">
        <v>8440851</v>
      </c>
      <c r="L63" s="31">
        <v>3328002.9178210301</v>
      </c>
      <c r="M63" s="31">
        <v>38798</v>
      </c>
      <c r="N63" s="40">
        <v>85777.692608408397</v>
      </c>
    </row>
    <row r="64" spans="1:14" x14ac:dyDescent="0.3">
      <c r="A64" s="29">
        <v>410</v>
      </c>
      <c r="B64" s="30" t="s">
        <v>57</v>
      </c>
      <c r="C64" s="40">
        <v>25.8</v>
      </c>
      <c r="D64" s="31">
        <v>2404599</v>
      </c>
      <c r="E64" s="31">
        <v>9320151</v>
      </c>
      <c r="F64" s="40">
        <v>0</v>
      </c>
      <c r="G64" s="40">
        <v>0</v>
      </c>
      <c r="H64" s="31">
        <v>0</v>
      </c>
      <c r="I64" s="31">
        <v>5779330</v>
      </c>
      <c r="J64" s="31">
        <v>1163937</v>
      </c>
      <c r="K64" s="31">
        <v>9921468</v>
      </c>
      <c r="L64" s="31">
        <v>3195563.6410464002</v>
      </c>
      <c r="M64" s="31">
        <v>40577</v>
      </c>
      <c r="N64" s="40">
        <v>78753.077877773103</v>
      </c>
    </row>
    <row r="65" spans="1:14" x14ac:dyDescent="0.3">
      <c r="A65" s="29">
        <v>420</v>
      </c>
      <c r="B65" s="30" t="s">
        <v>53</v>
      </c>
      <c r="C65" s="40">
        <v>26.1</v>
      </c>
      <c r="D65" s="31">
        <v>2210961</v>
      </c>
      <c r="E65" s="31">
        <v>8471115</v>
      </c>
      <c r="F65" s="40">
        <v>0</v>
      </c>
      <c r="G65" s="40">
        <v>0</v>
      </c>
      <c r="H65" s="31">
        <v>0</v>
      </c>
      <c r="I65" s="31">
        <v>4196839</v>
      </c>
      <c r="J65" s="31">
        <v>1987443.99999999</v>
      </c>
      <c r="K65" s="31">
        <v>8941644</v>
      </c>
      <c r="L65" s="31">
        <v>3441188.50837817</v>
      </c>
      <c r="M65" s="31">
        <v>40406</v>
      </c>
      <c r="N65" s="40">
        <v>85165.285066034194</v>
      </c>
    </row>
    <row r="66" spans="1:14" x14ac:dyDescent="0.3">
      <c r="A66" s="29">
        <v>430</v>
      </c>
      <c r="B66" s="30" t="s">
        <v>54</v>
      </c>
      <c r="C66" s="40">
        <v>26.1</v>
      </c>
      <c r="D66" s="31">
        <v>2772344</v>
      </c>
      <c r="E66" s="31">
        <v>10622008</v>
      </c>
      <c r="F66" s="40">
        <v>0</v>
      </c>
      <c r="G66" s="40">
        <v>0</v>
      </c>
      <c r="H66" s="31">
        <v>0</v>
      </c>
      <c r="I66" s="31">
        <v>6265329</v>
      </c>
      <c r="J66" s="31">
        <v>2554774</v>
      </c>
      <c r="K66" s="31">
        <v>11312225</v>
      </c>
      <c r="L66" s="31">
        <v>4352708.2459325399</v>
      </c>
      <c r="M66" s="31">
        <v>52374</v>
      </c>
      <c r="N66" s="40">
        <v>83108.188145502398</v>
      </c>
    </row>
    <row r="67" spans="1:14" x14ac:dyDescent="0.3">
      <c r="A67" s="29">
        <v>440</v>
      </c>
      <c r="B67" s="30" t="s">
        <v>55</v>
      </c>
      <c r="C67" s="40">
        <v>26.1</v>
      </c>
      <c r="D67" s="31">
        <v>1377347</v>
      </c>
      <c r="E67" s="31">
        <v>5277192</v>
      </c>
      <c r="F67" s="40">
        <v>0</v>
      </c>
      <c r="G67" s="40">
        <v>0</v>
      </c>
      <c r="H67" s="31">
        <v>0</v>
      </c>
      <c r="I67" s="31">
        <v>3805912</v>
      </c>
      <c r="J67" s="31">
        <v>818783</v>
      </c>
      <c r="K67" s="31">
        <v>5674732</v>
      </c>
      <c r="L67" s="31">
        <v>1994900.62895197</v>
      </c>
      <c r="M67" s="31">
        <v>23971</v>
      </c>
      <c r="N67" s="40">
        <v>83221.418753993203</v>
      </c>
    </row>
    <row r="68" spans="1:14" x14ac:dyDescent="0.3">
      <c r="A68" s="29">
        <v>450</v>
      </c>
      <c r="B68" s="30" t="s">
        <v>59</v>
      </c>
      <c r="C68" s="40">
        <v>26.3</v>
      </c>
      <c r="D68" s="31">
        <v>1786915</v>
      </c>
      <c r="E68" s="31">
        <v>6794354</v>
      </c>
      <c r="F68" s="40">
        <v>0</v>
      </c>
      <c r="G68" s="40">
        <v>0</v>
      </c>
      <c r="H68" s="31">
        <v>0</v>
      </c>
      <c r="I68" s="31">
        <v>4417960</v>
      </c>
      <c r="J68" s="31">
        <v>1198777</v>
      </c>
      <c r="K68" s="31">
        <v>7263187</v>
      </c>
      <c r="L68" s="31">
        <v>2788220.5738216499</v>
      </c>
      <c r="M68" s="31">
        <v>32385</v>
      </c>
      <c r="N68" s="40">
        <v>86096.049832380901</v>
      </c>
    </row>
    <row r="69" spans="1:14" x14ac:dyDescent="0.3">
      <c r="A69" s="29">
        <v>461</v>
      </c>
      <c r="B69" s="30" t="s">
        <v>60</v>
      </c>
      <c r="C69" s="40">
        <v>25.5</v>
      </c>
      <c r="D69" s="31">
        <v>10948813</v>
      </c>
      <c r="E69" s="31">
        <v>42936522</v>
      </c>
      <c r="F69" s="40">
        <v>0</v>
      </c>
      <c r="G69" s="40">
        <v>0</v>
      </c>
      <c r="H69" s="31">
        <v>0</v>
      </c>
      <c r="I69" s="31">
        <v>32135811</v>
      </c>
      <c r="J69" s="31">
        <v>771303</v>
      </c>
      <c r="K69" s="31">
        <v>46111112</v>
      </c>
      <c r="L69" s="31">
        <v>17396307.619525999</v>
      </c>
      <c r="M69" s="31">
        <v>212001</v>
      </c>
      <c r="N69" s="40">
        <v>82057.667744614402</v>
      </c>
    </row>
    <row r="70" spans="1:14" x14ac:dyDescent="0.3">
      <c r="A70" s="29">
        <v>479</v>
      </c>
      <c r="B70" s="30" t="s">
        <v>61</v>
      </c>
      <c r="C70" s="40">
        <v>26.3</v>
      </c>
      <c r="D70" s="31">
        <v>3217103</v>
      </c>
      <c r="E70" s="31">
        <v>12232331</v>
      </c>
      <c r="F70" s="40">
        <v>0</v>
      </c>
      <c r="G70" s="40">
        <v>0</v>
      </c>
      <c r="H70" s="31">
        <v>0</v>
      </c>
      <c r="I70" s="31">
        <v>9753687</v>
      </c>
      <c r="J70" s="31">
        <v>1621874</v>
      </c>
      <c r="K70" s="31">
        <v>13237010</v>
      </c>
      <c r="L70" s="31">
        <v>5034911.9633361101</v>
      </c>
      <c r="M70" s="31">
        <v>60356</v>
      </c>
      <c r="N70" s="40">
        <v>83420.239302407703</v>
      </c>
    </row>
    <row r="71" spans="1:14" x14ac:dyDescent="0.3">
      <c r="A71" s="29">
        <v>480</v>
      </c>
      <c r="B71" s="30" t="s">
        <v>112</v>
      </c>
      <c r="C71" s="40">
        <v>26</v>
      </c>
      <c r="D71" s="31">
        <v>1580633</v>
      </c>
      <c r="E71" s="31">
        <v>6079358</v>
      </c>
      <c r="F71" s="40">
        <v>0</v>
      </c>
      <c r="G71" s="40">
        <v>0</v>
      </c>
      <c r="H71" s="31">
        <v>0</v>
      </c>
      <c r="I71" s="31">
        <v>3877350</v>
      </c>
      <c r="J71" s="31">
        <v>1891800</v>
      </c>
      <c r="K71" s="31">
        <v>6515717</v>
      </c>
      <c r="L71" s="31">
        <v>2497810.0934563298</v>
      </c>
      <c r="M71" s="31">
        <v>29313</v>
      </c>
      <c r="N71" s="40">
        <v>85211.684012429294</v>
      </c>
    </row>
    <row r="72" spans="1:14" x14ac:dyDescent="0.3">
      <c r="A72" s="29">
        <v>482</v>
      </c>
      <c r="B72" s="30" t="s">
        <v>56</v>
      </c>
      <c r="C72" s="40">
        <v>26.3</v>
      </c>
      <c r="D72" s="31">
        <v>654752</v>
      </c>
      <c r="E72" s="31">
        <v>2489551</v>
      </c>
      <c r="F72" s="40">
        <v>0</v>
      </c>
      <c r="G72" s="40">
        <v>0</v>
      </c>
      <c r="H72" s="31">
        <v>0</v>
      </c>
      <c r="I72" s="31">
        <v>1768940</v>
      </c>
      <c r="J72" s="31">
        <v>1271816</v>
      </c>
      <c r="K72" s="31">
        <v>2700747</v>
      </c>
      <c r="L72" s="31">
        <v>1114222.7352438699</v>
      </c>
      <c r="M72" s="31">
        <v>11897</v>
      </c>
      <c r="N72" s="40">
        <v>93655.773324692898</v>
      </c>
    </row>
    <row r="73" spans="1:14" x14ac:dyDescent="0.3">
      <c r="A73" s="29">
        <v>492</v>
      </c>
      <c r="B73" s="30" t="s">
        <v>62</v>
      </c>
      <c r="C73" s="40">
        <v>26.1</v>
      </c>
      <c r="D73" s="31">
        <v>298710</v>
      </c>
      <c r="E73" s="31">
        <v>1144483</v>
      </c>
      <c r="F73" s="40">
        <v>0</v>
      </c>
      <c r="G73" s="40">
        <v>0</v>
      </c>
      <c r="H73" s="31">
        <v>0</v>
      </c>
      <c r="I73" s="31">
        <v>586513</v>
      </c>
      <c r="J73" s="31">
        <v>303567</v>
      </c>
      <c r="K73" s="31">
        <v>1211005</v>
      </c>
      <c r="L73" s="31">
        <v>506657.33390892402</v>
      </c>
      <c r="M73" s="31">
        <v>5858</v>
      </c>
      <c r="N73" s="40">
        <v>86489.814596948607</v>
      </c>
    </row>
    <row r="74" spans="1:14" x14ac:dyDescent="0.3">
      <c r="A74" s="29">
        <v>510</v>
      </c>
      <c r="B74" s="30" t="s">
        <v>67</v>
      </c>
      <c r="C74" s="40">
        <v>26.3</v>
      </c>
      <c r="D74" s="31">
        <v>3017717</v>
      </c>
      <c r="E74" s="31">
        <v>11474209</v>
      </c>
      <c r="F74" s="40">
        <v>0</v>
      </c>
      <c r="G74" s="40">
        <v>0</v>
      </c>
      <c r="H74" s="31">
        <v>0</v>
      </c>
      <c r="I74" s="31">
        <v>6132166</v>
      </c>
      <c r="J74" s="31">
        <v>3427505</v>
      </c>
      <c r="K74" s="31">
        <v>12177240</v>
      </c>
      <c r="L74" s="31">
        <v>4830592.09647837</v>
      </c>
      <c r="M74" s="31">
        <v>55244</v>
      </c>
      <c r="N74" s="40">
        <v>87441.027016117194</v>
      </c>
    </row>
    <row r="75" spans="1:14" x14ac:dyDescent="0.3">
      <c r="A75" s="29">
        <v>530</v>
      </c>
      <c r="B75" s="30" t="s">
        <v>63</v>
      </c>
      <c r="C75" s="40">
        <v>24</v>
      </c>
      <c r="D75" s="31">
        <v>1436113</v>
      </c>
      <c r="E75" s="31">
        <v>5983804</v>
      </c>
      <c r="F75" s="40">
        <v>0</v>
      </c>
      <c r="G75" s="40">
        <v>0</v>
      </c>
      <c r="H75" s="31">
        <v>0</v>
      </c>
      <c r="I75" s="31">
        <v>3737937</v>
      </c>
      <c r="J75" s="31">
        <v>1273421</v>
      </c>
      <c r="K75" s="31">
        <v>6388157</v>
      </c>
      <c r="L75" s="31">
        <v>2269789.0745268199</v>
      </c>
      <c r="M75" s="31">
        <v>27254</v>
      </c>
      <c r="N75" s="40">
        <v>83282.786912997006</v>
      </c>
    </row>
    <row r="76" spans="1:14" x14ac:dyDescent="0.3">
      <c r="A76" s="29">
        <v>540</v>
      </c>
      <c r="B76" s="30" t="s">
        <v>69</v>
      </c>
      <c r="C76" s="40">
        <v>25.6999999999999</v>
      </c>
      <c r="D76" s="31">
        <v>4069812</v>
      </c>
      <c r="E76" s="31">
        <v>15835844</v>
      </c>
      <c r="F76" s="40">
        <v>0</v>
      </c>
      <c r="G76" s="40">
        <v>0</v>
      </c>
      <c r="H76" s="31">
        <v>0</v>
      </c>
      <c r="I76" s="31">
        <v>9600788</v>
      </c>
      <c r="J76" s="31">
        <v>2287215</v>
      </c>
      <c r="K76" s="31">
        <v>16845253</v>
      </c>
      <c r="L76" s="31">
        <v>6455337.1284980504</v>
      </c>
      <c r="M76" s="31">
        <v>73969</v>
      </c>
      <c r="N76" s="40">
        <v>87270.844928254504</v>
      </c>
    </row>
    <row r="77" spans="1:14" x14ac:dyDescent="0.3">
      <c r="A77" s="29">
        <v>550</v>
      </c>
      <c r="B77" s="30" t="s">
        <v>70</v>
      </c>
      <c r="C77" s="40">
        <v>25.3</v>
      </c>
      <c r="D77" s="31">
        <v>1868999</v>
      </c>
      <c r="E77" s="31">
        <v>7387348</v>
      </c>
      <c r="F77" s="40">
        <v>0</v>
      </c>
      <c r="G77" s="40">
        <v>0</v>
      </c>
      <c r="H77" s="31">
        <v>0</v>
      </c>
      <c r="I77" s="31">
        <v>3498354</v>
      </c>
      <c r="J77" s="31">
        <v>3707101</v>
      </c>
      <c r="K77" s="31">
        <v>7840357</v>
      </c>
      <c r="L77" s="31">
        <v>3250402.9734710599</v>
      </c>
      <c r="M77" s="31">
        <v>36266</v>
      </c>
      <c r="N77" s="40">
        <v>89626.729539267297</v>
      </c>
    </row>
    <row r="78" spans="1:14" x14ac:dyDescent="0.3">
      <c r="A78" s="29">
        <v>561</v>
      </c>
      <c r="B78" s="30" t="s">
        <v>64</v>
      </c>
      <c r="C78" s="40">
        <v>26.1</v>
      </c>
      <c r="D78" s="31">
        <v>6634355</v>
      </c>
      <c r="E78" s="31">
        <v>25418985</v>
      </c>
      <c r="F78" s="40">
        <v>0</v>
      </c>
      <c r="G78" s="40">
        <v>0</v>
      </c>
      <c r="H78" s="31">
        <v>0</v>
      </c>
      <c r="I78" s="31">
        <v>17785115</v>
      </c>
      <c r="J78" s="31">
        <v>2238990</v>
      </c>
      <c r="K78" s="31">
        <v>27229643</v>
      </c>
      <c r="L78" s="31">
        <v>9739688.4719276</v>
      </c>
      <c r="M78" s="31">
        <v>115123</v>
      </c>
      <c r="N78" s="40">
        <v>84602.455390561401</v>
      </c>
    </row>
    <row r="79" spans="1:14" x14ac:dyDescent="0.3">
      <c r="A79" s="29">
        <v>563</v>
      </c>
      <c r="B79" s="30" t="s">
        <v>65</v>
      </c>
      <c r="C79" s="40">
        <v>26.1</v>
      </c>
      <c r="D79" s="31">
        <v>206707</v>
      </c>
      <c r="E79" s="31">
        <v>791981</v>
      </c>
      <c r="F79" s="40">
        <v>0</v>
      </c>
      <c r="G79" s="40">
        <v>0</v>
      </c>
      <c r="H79" s="31">
        <v>0</v>
      </c>
      <c r="I79" s="31">
        <v>2186239</v>
      </c>
      <c r="J79" s="31">
        <v>22904</v>
      </c>
      <c r="K79" s="31">
        <v>1007076</v>
      </c>
      <c r="L79" s="31">
        <v>250616.07326853101</v>
      </c>
      <c r="M79" s="31">
        <v>3234</v>
      </c>
      <c r="N79" s="40">
        <v>77494.147578395699</v>
      </c>
    </row>
    <row r="80" spans="1:14" x14ac:dyDescent="0.3">
      <c r="A80" s="29">
        <v>573</v>
      </c>
      <c r="B80" s="30" t="s">
        <v>71</v>
      </c>
      <c r="C80" s="40">
        <v>25.099999999999898</v>
      </c>
      <c r="D80" s="31">
        <v>2644539</v>
      </c>
      <c r="E80" s="31">
        <v>10536012</v>
      </c>
      <c r="F80" s="40">
        <v>0</v>
      </c>
      <c r="G80" s="40">
        <v>0</v>
      </c>
      <c r="H80" s="31">
        <v>0</v>
      </c>
      <c r="I80" s="31">
        <v>9927668</v>
      </c>
      <c r="J80" s="31">
        <v>3456996</v>
      </c>
      <c r="K80" s="31">
        <v>11612162</v>
      </c>
      <c r="L80" s="31">
        <v>4141380.9278634</v>
      </c>
      <c r="M80" s="31">
        <v>49319</v>
      </c>
      <c r="N80" s="40">
        <v>83971.307769082894</v>
      </c>
    </row>
    <row r="81" spans="1:14" x14ac:dyDescent="0.3">
      <c r="A81" s="29">
        <v>575</v>
      </c>
      <c r="B81" s="30" t="s">
        <v>72</v>
      </c>
      <c r="C81" s="40">
        <v>25.8</v>
      </c>
      <c r="D81" s="31">
        <v>2402231</v>
      </c>
      <c r="E81" s="31">
        <v>9310973</v>
      </c>
      <c r="F81" s="40">
        <v>0</v>
      </c>
      <c r="G81" s="40">
        <v>0</v>
      </c>
      <c r="H81" s="31">
        <v>0</v>
      </c>
      <c r="I81" s="31">
        <v>3910209</v>
      </c>
      <c r="J81" s="31">
        <v>2915100</v>
      </c>
      <c r="K81" s="31">
        <v>9780894</v>
      </c>
      <c r="L81" s="31">
        <v>3569183.9532287698</v>
      </c>
      <c r="M81" s="31">
        <v>42614</v>
      </c>
      <c r="N81" s="40">
        <v>83756.135383413202</v>
      </c>
    </row>
    <row r="82" spans="1:14" x14ac:dyDescent="0.3">
      <c r="A82" s="29">
        <v>580</v>
      </c>
      <c r="B82" s="30" t="s">
        <v>74</v>
      </c>
      <c r="C82" s="40">
        <v>25.6</v>
      </c>
      <c r="D82" s="31">
        <v>3046614</v>
      </c>
      <c r="E82" s="31">
        <v>11900836</v>
      </c>
      <c r="F82" s="40">
        <v>0</v>
      </c>
      <c r="G82" s="40">
        <v>0</v>
      </c>
      <c r="H82" s="31">
        <v>0</v>
      </c>
      <c r="I82" s="31">
        <v>7214644</v>
      </c>
      <c r="J82" s="31">
        <v>2986052</v>
      </c>
      <c r="K82" s="31">
        <v>12696943</v>
      </c>
      <c r="L82" s="31">
        <v>5068585.8523466904</v>
      </c>
      <c r="M82" s="31">
        <v>58494</v>
      </c>
      <c r="N82" s="40">
        <v>86651.380523586893</v>
      </c>
    </row>
    <row r="83" spans="1:14" x14ac:dyDescent="0.3">
      <c r="A83" s="29">
        <v>607</v>
      </c>
      <c r="B83" s="30" t="s">
        <v>66</v>
      </c>
      <c r="C83" s="40">
        <v>25.5</v>
      </c>
      <c r="D83" s="31">
        <v>2966790</v>
      </c>
      <c r="E83" s="31">
        <v>11634471</v>
      </c>
      <c r="F83" s="40">
        <v>0</v>
      </c>
      <c r="G83" s="40">
        <v>0</v>
      </c>
      <c r="H83" s="31">
        <v>0</v>
      </c>
      <c r="I83" s="31">
        <v>9451239</v>
      </c>
      <c r="J83" s="31">
        <v>440012</v>
      </c>
      <c r="K83" s="31">
        <v>12574448</v>
      </c>
      <c r="L83" s="31">
        <v>4645788.2382753296</v>
      </c>
      <c r="M83" s="31">
        <v>52871</v>
      </c>
      <c r="N83" s="40">
        <v>87870.2547384262</v>
      </c>
    </row>
    <row r="84" spans="1:14" x14ac:dyDescent="0.3">
      <c r="A84" s="29">
        <v>615</v>
      </c>
      <c r="B84" s="30" t="s">
        <v>77</v>
      </c>
      <c r="C84" s="40">
        <v>25.69</v>
      </c>
      <c r="D84" s="31">
        <v>5269946</v>
      </c>
      <c r="E84" s="31">
        <v>20513608</v>
      </c>
      <c r="F84" s="40">
        <v>0</v>
      </c>
      <c r="G84" s="40">
        <v>0</v>
      </c>
      <c r="H84" s="31">
        <v>0</v>
      </c>
      <c r="I84" s="31">
        <v>13748531</v>
      </c>
      <c r="J84" s="31">
        <v>1689986</v>
      </c>
      <c r="K84" s="31">
        <v>21912101</v>
      </c>
      <c r="L84" s="31">
        <v>8066822.4634712003</v>
      </c>
      <c r="M84" s="31">
        <v>99312</v>
      </c>
      <c r="N84" s="40">
        <v>81227.066854672201</v>
      </c>
    </row>
    <row r="85" spans="1:14" x14ac:dyDescent="0.3">
      <c r="A85" s="29">
        <v>621</v>
      </c>
      <c r="B85" s="30" t="s">
        <v>68</v>
      </c>
      <c r="C85" s="40">
        <v>25.5</v>
      </c>
      <c r="D85" s="31">
        <v>5358782</v>
      </c>
      <c r="E85" s="31">
        <v>21014831</v>
      </c>
      <c r="F85" s="40">
        <v>0</v>
      </c>
      <c r="G85" s="40">
        <v>0</v>
      </c>
      <c r="H85" s="31">
        <v>0</v>
      </c>
      <c r="I85" s="31">
        <v>17469777</v>
      </c>
      <c r="J85" s="31">
        <v>2652146</v>
      </c>
      <c r="K85" s="31">
        <v>22806812</v>
      </c>
      <c r="L85" s="31">
        <v>7843838.7127354704</v>
      </c>
      <c r="M85" s="31">
        <v>96359</v>
      </c>
      <c r="N85" s="40">
        <v>81402.242787238007</v>
      </c>
    </row>
    <row r="86" spans="1:14" x14ac:dyDescent="0.3">
      <c r="A86" s="29">
        <v>630</v>
      </c>
      <c r="B86" s="30" t="s">
        <v>73</v>
      </c>
      <c r="C86" s="40">
        <v>23.4</v>
      </c>
      <c r="D86" s="31">
        <v>6512928</v>
      </c>
      <c r="E86" s="31">
        <v>27833026</v>
      </c>
      <c r="F86" s="40">
        <v>0</v>
      </c>
      <c r="G86" s="40">
        <v>0</v>
      </c>
      <c r="H86" s="31">
        <v>0</v>
      </c>
      <c r="I86" s="31">
        <v>22195038</v>
      </c>
      <c r="J86" s="31">
        <v>3353700</v>
      </c>
      <c r="K86" s="31">
        <v>30109237</v>
      </c>
      <c r="L86" s="31">
        <v>9984745.1941560507</v>
      </c>
      <c r="M86" s="31">
        <v>123516</v>
      </c>
      <c r="N86" s="40">
        <v>80837.666327893196</v>
      </c>
    </row>
    <row r="87" spans="1:14" x14ac:dyDescent="0.3">
      <c r="A87" s="29">
        <v>657</v>
      </c>
      <c r="B87" s="30" t="s">
        <v>86</v>
      </c>
      <c r="C87" s="40">
        <v>25.4</v>
      </c>
      <c r="D87" s="31">
        <v>4815163</v>
      </c>
      <c r="E87" s="31">
        <v>18957335</v>
      </c>
      <c r="F87" s="40">
        <v>0</v>
      </c>
      <c r="G87" s="40">
        <v>0</v>
      </c>
      <c r="H87" s="31">
        <v>0</v>
      </c>
      <c r="I87" s="31">
        <v>13137227</v>
      </c>
      <c r="J87" s="31">
        <v>3252387</v>
      </c>
      <c r="K87" s="31">
        <v>20342196</v>
      </c>
      <c r="L87" s="31">
        <v>7198324.9035272896</v>
      </c>
      <c r="M87" s="31">
        <v>90116</v>
      </c>
      <c r="N87" s="40">
        <v>79878.433391709405</v>
      </c>
    </row>
    <row r="88" spans="1:14" x14ac:dyDescent="0.3">
      <c r="A88" s="29">
        <v>661</v>
      </c>
      <c r="B88" s="30" t="s">
        <v>87</v>
      </c>
      <c r="C88" s="40">
        <v>25.5</v>
      </c>
      <c r="D88" s="31">
        <v>3124646</v>
      </c>
      <c r="E88" s="31">
        <v>12253514</v>
      </c>
      <c r="F88" s="40">
        <v>0</v>
      </c>
      <c r="G88" s="40">
        <v>0</v>
      </c>
      <c r="H88" s="31">
        <v>0</v>
      </c>
      <c r="I88" s="31">
        <v>7329440</v>
      </c>
      <c r="J88" s="31">
        <v>2100889</v>
      </c>
      <c r="K88" s="31">
        <v>13034637</v>
      </c>
      <c r="L88" s="31">
        <v>4706438.8512540404</v>
      </c>
      <c r="M88" s="31">
        <v>59260</v>
      </c>
      <c r="N88" s="40">
        <v>79420.162862876197</v>
      </c>
    </row>
    <row r="89" spans="1:14" x14ac:dyDescent="0.3">
      <c r="A89" s="29">
        <v>665</v>
      </c>
      <c r="B89" s="30" t="s">
        <v>89</v>
      </c>
      <c r="C89" s="40">
        <v>25.6999999999999</v>
      </c>
      <c r="D89" s="31">
        <v>1131484</v>
      </c>
      <c r="E89" s="31">
        <v>4402661</v>
      </c>
      <c r="F89" s="40">
        <v>0</v>
      </c>
      <c r="G89" s="40">
        <v>0</v>
      </c>
      <c r="H89" s="31">
        <v>0</v>
      </c>
      <c r="I89" s="31">
        <v>1645281</v>
      </c>
      <c r="J89" s="31">
        <v>1712747</v>
      </c>
      <c r="K89" s="31">
        <v>4614802</v>
      </c>
      <c r="L89" s="31">
        <v>1576051.91115212</v>
      </c>
      <c r="M89" s="31">
        <v>18631</v>
      </c>
      <c r="N89" s="40">
        <v>84592.985408841705</v>
      </c>
    </row>
    <row r="90" spans="1:14" x14ac:dyDescent="0.3">
      <c r="A90" s="29">
        <v>671</v>
      </c>
      <c r="B90" s="30" t="s">
        <v>92</v>
      </c>
      <c r="C90" s="40">
        <v>25.3</v>
      </c>
      <c r="D90" s="31">
        <v>1084749</v>
      </c>
      <c r="E90" s="31">
        <v>4287545</v>
      </c>
      <c r="F90" s="40">
        <v>0</v>
      </c>
      <c r="G90" s="40">
        <v>0</v>
      </c>
      <c r="H90" s="31">
        <v>0</v>
      </c>
      <c r="I90" s="31">
        <v>1897071</v>
      </c>
      <c r="J90" s="31">
        <v>995942</v>
      </c>
      <c r="K90" s="31">
        <v>4503128</v>
      </c>
      <c r="L90" s="31">
        <v>1738000.2365421101</v>
      </c>
      <c r="M90" s="31">
        <v>20084</v>
      </c>
      <c r="N90" s="40">
        <v>86536.558282319995</v>
      </c>
    </row>
    <row r="91" spans="1:14" x14ac:dyDescent="0.3">
      <c r="A91" s="29">
        <v>706</v>
      </c>
      <c r="B91" s="30" t="s">
        <v>84</v>
      </c>
      <c r="C91" s="40">
        <v>25.9</v>
      </c>
      <c r="D91" s="31">
        <v>2407570</v>
      </c>
      <c r="E91" s="31">
        <v>9295637</v>
      </c>
      <c r="F91" s="40">
        <v>0</v>
      </c>
      <c r="G91" s="40">
        <v>0</v>
      </c>
      <c r="H91" s="31">
        <v>0</v>
      </c>
      <c r="I91" s="31">
        <v>9244060</v>
      </c>
      <c r="J91" s="31">
        <v>2038179</v>
      </c>
      <c r="K91" s="31">
        <v>10262677</v>
      </c>
      <c r="L91" s="31">
        <v>3489213.8172130198</v>
      </c>
      <c r="M91" s="31">
        <v>44316</v>
      </c>
      <c r="N91" s="40">
        <v>78734.854617136603</v>
      </c>
    </row>
    <row r="92" spans="1:14" x14ac:dyDescent="0.3">
      <c r="A92" s="29">
        <v>707</v>
      </c>
      <c r="B92" s="30" t="s">
        <v>78</v>
      </c>
      <c r="C92" s="40">
        <v>26</v>
      </c>
      <c r="D92" s="31">
        <v>1936969</v>
      </c>
      <c r="E92" s="31">
        <v>7449881</v>
      </c>
      <c r="F92" s="40">
        <v>0</v>
      </c>
      <c r="G92" s="40">
        <v>0</v>
      </c>
      <c r="H92" s="31">
        <v>0</v>
      </c>
      <c r="I92" s="31">
        <v>3908604</v>
      </c>
      <c r="J92" s="31">
        <v>2212838</v>
      </c>
      <c r="K92" s="31">
        <v>7898824</v>
      </c>
      <c r="L92" s="31">
        <v>3213480.39409546</v>
      </c>
      <c r="M92" s="31">
        <v>36617</v>
      </c>
      <c r="N92" s="40">
        <v>87759.248275267295</v>
      </c>
    </row>
    <row r="93" spans="1:14" x14ac:dyDescent="0.3">
      <c r="A93" s="29">
        <v>710</v>
      </c>
      <c r="B93" s="30" t="s">
        <v>75</v>
      </c>
      <c r="C93" s="40">
        <v>25.6999999999999</v>
      </c>
      <c r="D93" s="31">
        <v>2791698</v>
      </c>
      <c r="E93" s="31">
        <v>10862638</v>
      </c>
      <c r="F93" s="40">
        <v>0</v>
      </c>
      <c r="G93" s="40">
        <v>0</v>
      </c>
      <c r="H93" s="31">
        <v>0</v>
      </c>
      <c r="I93" s="31">
        <v>7642476</v>
      </c>
      <c r="J93" s="31">
        <v>2055868</v>
      </c>
      <c r="K93" s="31">
        <v>11673127</v>
      </c>
      <c r="L93" s="31">
        <v>3721896.7428474501</v>
      </c>
      <c r="M93" s="31">
        <v>49560</v>
      </c>
      <c r="N93" s="40">
        <v>75098.804335098001</v>
      </c>
    </row>
    <row r="94" spans="1:14" x14ac:dyDescent="0.3">
      <c r="A94" s="29">
        <v>727</v>
      </c>
      <c r="B94" s="30" t="s">
        <v>79</v>
      </c>
      <c r="C94" s="40">
        <v>25.099999999999898</v>
      </c>
      <c r="D94" s="31">
        <v>1302183</v>
      </c>
      <c r="E94" s="31">
        <v>5187980</v>
      </c>
      <c r="F94" s="40">
        <v>0</v>
      </c>
      <c r="G94" s="40">
        <v>0</v>
      </c>
      <c r="H94" s="31">
        <v>0</v>
      </c>
      <c r="I94" s="31">
        <v>5649423.9999999898</v>
      </c>
      <c r="J94" s="31">
        <v>1042236</v>
      </c>
      <c r="K94" s="31">
        <v>5772948</v>
      </c>
      <c r="L94" s="31">
        <v>1902653.6511846499</v>
      </c>
      <c r="M94" s="31">
        <v>24312</v>
      </c>
      <c r="N94" s="40">
        <v>78259.857320856099</v>
      </c>
    </row>
    <row r="95" spans="1:14" x14ac:dyDescent="0.3">
      <c r="A95" s="29">
        <v>730</v>
      </c>
      <c r="B95" s="30" t="s">
        <v>80</v>
      </c>
      <c r="C95" s="40">
        <v>26</v>
      </c>
      <c r="D95" s="31">
        <v>5335485</v>
      </c>
      <c r="E95" s="31">
        <v>20521096</v>
      </c>
      <c r="F95" s="40">
        <v>0</v>
      </c>
      <c r="G95" s="40">
        <v>0</v>
      </c>
      <c r="H95" s="31">
        <v>0</v>
      </c>
      <c r="I95" s="31">
        <v>11385214</v>
      </c>
      <c r="J95" s="31">
        <v>2767661</v>
      </c>
      <c r="K95" s="31">
        <v>21719757</v>
      </c>
      <c r="L95" s="31">
        <v>8639597.5897358898</v>
      </c>
      <c r="M95" s="31">
        <v>101031</v>
      </c>
      <c r="N95" s="40">
        <v>85514.323224909996</v>
      </c>
    </row>
    <row r="96" spans="1:14" x14ac:dyDescent="0.3">
      <c r="A96" s="29">
        <v>740</v>
      </c>
      <c r="B96" s="30" t="s">
        <v>82</v>
      </c>
      <c r="C96" s="40">
        <v>25.5</v>
      </c>
      <c r="D96" s="31">
        <v>5674993</v>
      </c>
      <c r="E96" s="31">
        <v>22254875</v>
      </c>
      <c r="F96" s="40">
        <v>0</v>
      </c>
      <c r="G96" s="40">
        <v>0</v>
      </c>
      <c r="H96" s="31">
        <v>0</v>
      </c>
      <c r="I96" s="31">
        <v>18863974</v>
      </c>
      <c r="J96" s="31">
        <v>2076741</v>
      </c>
      <c r="K96" s="31">
        <v>24166532</v>
      </c>
      <c r="L96" s="31">
        <v>7931595.6208589701</v>
      </c>
      <c r="M96" s="31">
        <v>102966</v>
      </c>
      <c r="N96" s="40">
        <v>77031.210505011099</v>
      </c>
    </row>
    <row r="97" spans="1:14" x14ac:dyDescent="0.3">
      <c r="A97" s="29">
        <v>741</v>
      </c>
      <c r="B97" s="30" t="s">
        <v>81</v>
      </c>
      <c r="C97" s="40">
        <v>25.9</v>
      </c>
      <c r="D97" s="31">
        <v>204358</v>
      </c>
      <c r="E97" s="31">
        <v>789027</v>
      </c>
      <c r="F97" s="40">
        <v>0</v>
      </c>
      <c r="G97" s="40">
        <v>0</v>
      </c>
      <c r="H97" s="31">
        <v>0</v>
      </c>
      <c r="I97" s="31">
        <v>756561.99999999895</v>
      </c>
      <c r="J97" s="31">
        <v>403716</v>
      </c>
      <c r="K97" s="31">
        <v>875196</v>
      </c>
      <c r="L97" s="31">
        <v>309527.15063796402</v>
      </c>
      <c r="M97" s="31">
        <v>3657</v>
      </c>
      <c r="N97" s="40">
        <v>84639.636488368706</v>
      </c>
    </row>
    <row r="98" spans="1:14" x14ac:dyDescent="0.3">
      <c r="A98" s="29">
        <v>746</v>
      </c>
      <c r="B98" s="30" t="s">
        <v>83</v>
      </c>
      <c r="C98" s="40">
        <v>26</v>
      </c>
      <c r="D98" s="31">
        <v>3918040</v>
      </c>
      <c r="E98" s="31">
        <v>15069385</v>
      </c>
      <c r="F98" s="40">
        <v>0</v>
      </c>
      <c r="G98" s="40">
        <v>0</v>
      </c>
      <c r="H98" s="31">
        <v>0</v>
      </c>
      <c r="I98" s="31">
        <v>12567593</v>
      </c>
      <c r="J98" s="31">
        <v>1405778</v>
      </c>
      <c r="K98" s="31">
        <v>16343631</v>
      </c>
      <c r="L98" s="31">
        <v>4891727.7858186997</v>
      </c>
      <c r="M98" s="31">
        <v>66251</v>
      </c>
      <c r="N98" s="40">
        <v>73836.286030681906</v>
      </c>
    </row>
    <row r="99" spans="1:14" x14ac:dyDescent="0.3">
      <c r="A99" s="29">
        <v>751</v>
      </c>
      <c r="B99" s="30" t="s">
        <v>85</v>
      </c>
      <c r="C99" s="40">
        <v>24.52</v>
      </c>
      <c r="D99" s="31">
        <v>20005020</v>
      </c>
      <c r="E99" s="31">
        <v>81586542</v>
      </c>
      <c r="F99" s="40">
        <v>0</v>
      </c>
      <c r="G99" s="40">
        <v>0</v>
      </c>
      <c r="H99" s="31">
        <v>0</v>
      </c>
      <c r="I99" s="31">
        <v>77350334</v>
      </c>
      <c r="J99" s="31">
        <v>1415159</v>
      </c>
      <c r="K99" s="31">
        <v>89214640</v>
      </c>
      <c r="L99" s="31">
        <v>28725547.921365999</v>
      </c>
      <c r="M99" s="31">
        <v>377736</v>
      </c>
      <c r="N99" s="40">
        <v>76046.624948021999</v>
      </c>
    </row>
    <row r="100" spans="1:14" x14ac:dyDescent="0.3">
      <c r="A100" s="29">
        <v>756</v>
      </c>
      <c r="B100" s="30" t="s">
        <v>88</v>
      </c>
      <c r="C100" s="40">
        <v>25.099999999999898</v>
      </c>
      <c r="D100" s="31">
        <v>2154381</v>
      </c>
      <c r="E100" s="31">
        <v>8583191</v>
      </c>
      <c r="F100" s="40">
        <v>0</v>
      </c>
      <c r="G100" s="40">
        <v>0</v>
      </c>
      <c r="H100" s="31">
        <v>0</v>
      </c>
      <c r="I100" s="31">
        <v>5158663</v>
      </c>
      <c r="J100" s="31">
        <v>1600979.99999999</v>
      </c>
      <c r="K100" s="31">
        <v>9136593</v>
      </c>
      <c r="L100" s="31">
        <v>3538314.8593504899</v>
      </c>
      <c r="M100" s="31">
        <v>43264</v>
      </c>
      <c r="N100" s="40">
        <v>81784.274670638406</v>
      </c>
    </row>
    <row r="101" spans="1:14" x14ac:dyDescent="0.3">
      <c r="A101" s="29">
        <v>760</v>
      </c>
      <c r="B101" s="30" t="s">
        <v>90</v>
      </c>
      <c r="C101" s="40">
        <v>25</v>
      </c>
      <c r="D101" s="31">
        <v>2986678</v>
      </c>
      <c r="E101" s="31">
        <v>11946712</v>
      </c>
      <c r="F101" s="40">
        <v>0</v>
      </c>
      <c r="G101" s="40">
        <v>0</v>
      </c>
      <c r="H101" s="31">
        <v>0</v>
      </c>
      <c r="I101" s="31">
        <v>9228444</v>
      </c>
      <c r="J101" s="31">
        <v>2803037</v>
      </c>
      <c r="K101" s="31">
        <v>12934897</v>
      </c>
      <c r="L101" s="31">
        <v>4538300.1014250098</v>
      </c>
      <c r="M101" s="31">
        <v>55363</v>
      </c>
      <c r="N101" s="40">
        <v>81973.522053086199</v>
      </c>
    </row>
    <row r="102" spans="1:14" x14ac:dyDescent="0.3">
      <c r="A102" s="29">
        <v>766</v>
      </c>
      <c r="B102" s="30" t="s">
        <v>76</v>
      </c>
      <c r="C102" s="40">
        <v>25.52</v>
      </c>
      <c r="D102" s="31">
        <v>2638228</v>
      </c>
      <c r="E102" s="31">
        <v>10337884</v>
      </c>
      <c r="F102" s="40">
        <v>0</v>
      </c>
      <c r="G102" s="40">
        <v>0</v>
      </c>
      <c r="H102" s="31">
        <v>0</v>
      </c>
      <c r="I102" s="31">
        <v>6394820</v>
      </c>
      <c r="J102" s="31">
        <v>986087</v>
      </c>
      <c r="K102" s="31">
        <v>10994292</v>
      </c>
      <c r="L102" s="31">
        <v>3753813.36615542</v>
      </c>
      <c r="M102" s="31">
        <v>48468</v>
      </c>
      <c r="N102" s="40">
        <v>77449.314313679497</v>
      </c>
    </row>
    <row r="103" spans="1:14" x14ac:dyDescent="0.3">
      <c r="A103" s="29">
        <v>773</v>
      </c>
      <c r="B103" s="30" t="s">
        <v>100</v>
      </c>
      <c r="C103" s="40">
        <v>25.8</v>
      </c>
      <c r="D103" s="31">
        <v>1033415</v>
      </c>
      <c r="E103" s="31">
        <v>4005484</v>
      </c>
      <c r="F103" s="40">
        <v>0</v>
      </c>
      <c r="G103" s="40">
        <v>0</v>
      </c>
      <c r="H103" s="31">
        <v>0</v>
      </c>
      <c r="I103" s="31">
        <v>1363031</v>
      </c>
      <c r="J103" s="31">
        <v>747729</v>
      </c>
      <c r="K103" s="31">
        <v>4161332</v>
      </c>
      <c r="L103" s="31">
        <v>1735160.8453633899</v>
      </c>
      <c r="M103" s="31">
        <v>19390</v>
      </c>
      <c r="N103" s="40">
        <v>89487.408218844794</v>
      </c>
    </row>
    <row r="104" spans="1:14" x14ac:dyDescent="0.3">
      <c r="A104" s="29">
        <v>779</v>
      </c>
      <c r="B104" s="30" t="s">
        <v>91</v>
      </c>
      <c r="C104" s="40">
        <v>25.5</v>
      </c>
      <c r="D104" s="31">
        <v>2407906</v>
      </c>
      <c r="E104" s="31">
        <v>9442769</v>
      </c>
      <c r="F104" s="40">
        <v>0</v>
      </c>
      <c r="G104" s="40">
        <v>0</v>
      </c>
      <c r="H104" s="31">
        <v>0</v>
      </c>
      <c r="I104" s="31">
        <v>4024762</v>
      </c>
      <c r="J104" s="31">
        <v>1374147</v>
      </c>
      <c r="K104" s="31">
        <v>9878239</v>
      </c>
      <c r="L104" s="31">
        <v>3823793.5821561301</v>
      </c>
      <c r="M104" s="31">
        <v>44068</v>
      </c>
      <c r="N104" s="40">
        <v>86770.300039850699</v>
      </c>
    </row>
    <row r="105" spans="1:14" x14ac:dyDescent="0.3">
      <c r="A105" s="29">
        <v>787</v>
      </c>
      <c r="B105" s="30" t="s">
        <v>102</v>
      </c>
      <c r="C105" s="40">
        <v>25.5</v>
      </c>
      <c r="D105" s="31">
        <v>2225283</v>
      </c>
      <c r="E105" s="31">
        <v>8726600</v>
      </c>
      <c r="F105" s="40">
        <v>0</v>
      </c>
      <c r="G105" s="40">
        <v>0</v>
      </c>
      <c r="H105" s="31">
        <v>0</v>
      </c>
      <c r="I105" s="31">
        <v>3933428</v>
      </c>
      <c r="J105" s="31">
        <v>2797415</v>
      </c>
      <c r="K105" s="31">
        <v>9195309</v>
      </c>
      <c r="L105" s="31">
        <v>3627710.1965346201</v>
      </c>
      <c r="M105" s="31">
        <v>42599</v>
      </c>
      <c r="N105" s="40">
        <v>85159.515400235396</v>
      </c>
    </row>
    <row r="106" spans="1:14" x14ac:dyDescent="0.3">
      <c r="A106" s="29">
        <v>791</v>
      </c>
      <c r="B106" s="30" t="s">
        <v>93</v>
      </c>
      <c r="C106" s="40">
        <v>25.5</v>
      </c>
      <c r="D106" s="31">
        <v>5251987</v>
      </c>
      <c r="E106" s="31">
        <v>20596027</v>
      </c>
      <c r="F106" s="40">
        <v>0</v>
      </c>
      <c r="G106" s="40">
        <v>0</v>
      </c>
      <c r="H106" s="31">
        <v>0</v>
      </c>
      <c r="I106" s="31">
        <v>12210739</v>
      </c>
      <c r="J106" s="31">
        <v>3905083</v>
      </c>
      <c r="K106" s="31">
        <v>21909374</v>
      </c>
      <c r="L106" s="31">
        <v>7908645.1162518896</v>
      </c>
      <c r="M106" s="31">
        <v>97693</v>
      </c>
      <c r="N106" s="40">
        <v>80954.061358049003</v>
      </c>
    </row>
    <row r="107" spans="1:14" x14ac:dyDescent="0.3">
      <c r="A107" s="29">
        <v>810</v>
      </c>
      <c r="B107" s="30" t="s">
        <v>94</v>
      </c>
      <c r="C107" s="40">
        <v>26.3</v>
      </c>
      <c r="D107" s="31">
        <v>1928635</v>
      </c>
      <c r="E107" s="31">
        <v>7333213</v>
      </c>
      <c r="F107" s="40">
        <v>0</v>
      </c>
      <c r="G107" s="40">
        <v>0</v>
      </c>
      <c r="H107" s="31">
        <v>0</v>
      </c>
      <c r="I107" s="31">
        <v>2781799</v>
      </c>
      <c r="J107" s="31">
        <v>1696947.99999999</v>
      </c>
      <c r="K107" s="31">
        <v>7656349</v>
      </c>
      <c r="L107" s="31">
        <v>3068266.8472163999</v>
      </c>
      <c r="M107" s="31">
        <v>36778</v>
      </c>
      <c r="N107" s="40">
        <v>83426.691152765299</v>
      </c>
    </row>
    <row r="108" spans="1:14" x14ac:dyDescent="0.3">
      <c r="A108" s="29">
        <v>813</v>
      </c>
      <c r="B108" s="30" t="s">
        <v>95</v>
      </c>
      <c r="C108" s="40">
        <v>26.2</v>
      </c>
      <c r="D108" s="31">
        <v>3197394</v>
      </c>
      <c r="E108" s="31">
        <v>12203794</v>
      </c>
      <c r="F108" s="40">
        <v>0</v>
      </c>
      <c r="G108" s="40">
        <v>0</v>
      </c>
      <c r="H108" s="31">
        <v>0</v>
      </c>
      <c r="I108" s="31">
        <v>8249565</v>
      </c>
      <c r="J108" s="31">
        <v>1150656</v>
      </c>
      <c r="K108" s="31">
        <v>13046985</v>
      </c>
      <c r="L108" s="31">
        <v>5068073.0463789199</v>
      </c>
      <c r="M108" s="31">
        <v>57611</v>
      </c>
      <c r="N108" s="40">
        <v>87970.579340384997</v>
      </c>
    </row>
    <row r="109" spans="1:14" x14ac:dyDescent="0.3">
      <c r="A109" s="29">
        <v>820</v>
      </c>
      <c r="B109" s="30" t="s">
        <v>111</v>
      </c>
      <c r="C109" s="40">
        <v>26.3</v>
      </c>
      <c r="D109" s="31">
        <v>1961927</v>
      </c>
      <c r="E109" s="31">
        <v>7459798</v>
      </c>
      <c r="F109" s="40">
        <v>0</v>
      </c>
      <c r="G109" s="40">
        <v>0</v>
      </c>
      <c r="H109" s="31">
        <v>0</v>
      </c>
      <c r="I109" s="31">
        <v>2868829</v>
      </c>
      <c r="J109" s="31">
        <v>1738768</v>
      </c>
      <c r="K109" s="31">
        <v>7792710</v>
      </c>
      <c r="L109" s="31">
        <v>3153119.9556835298</v>
      </c>
      <c r="M109" s="31">
        <v>35677</v>
      </c>
      <c r="N109" s="40">
        <v>88379.6270898207</v>
      </c>
    </row>
    <row r="110" spans="1:14" x14ac:dyDescent="0.3">
      <c r="A110" s="29">
        <v>825</v>
      </c>
      <c r="B110" s="30" t="s">
        <v>98</v>
      </c>
      <c r="C110" s="40">
        <v>26.3</v>
      </c>
      <c r="D110" s="31">
        <v>95608</v>
      </c>
      <c r="E110" s="31">
        <v>363528.99999999901</v>
      </c>
      <c r="F110" s="40">
        <v>0</v>
      </c>
      <c r="G110" s="40">
        <v>0</v>
      </c>
      <c r="H110" s="31">
        <v>0</v>
      </c>
      <c r="I110" s="31">
        <v>437688.99999999901</v>
      </c>
      <c r="J110" s="31">
        <v>83221</v>
      </c>
      <c r="K110" s="31">
        <v>408923</v>
      </c>
      <c r="L110" s="31">
        <v>153448.57345445399</v>
      </c>
      <c r="M110" s="31">
        <v>1707</v>
      </c>
      <c r="N110" s="40">
        <v>89893.716142035395</v>
      </c>
    </row>
    <row r="111" spans="1:14" x14ac:dyDescent="0.3">
      <c r="A111" s="29">
        <v>840</v>
      </c>
      <c r="B111" s="30" t="s">
        <v>101</v>
      </c>
      <c r="C111" s="40">
        <v>25.83</v>
      </c>
      <c r="D111" s="31">
        <v>1772859</v>
      </c>
      <c r="E111" s="31">
        <v>6863566</v>
      </c>
      <c r="F111" s="40">
        <v>0</v>
      </c>
      <c r="G111" s="40">
        <v>0</v>
      </c>
      <c r="H111" s="31">
        <v>0</v>
      </c>
      <c r="I111" s="31">
        <v>3109620</v>
      </c>
      <c r="J111" s="31">
        <v>1627282</v>
      </c>
      <c r="K111" s="31">
        <v>7216788</v>
      </c>
      <c r="L111" s="31">
        <v>2383282.4704840798</v>
      </c>
      <c r="M111" s="31">
        <v>30996</v>
      </c>
      <c r="N111" s="40">
        <v>76890.000983484293</v>
      </c>
    </row>
    <row r="112" spans="1:14" x14ac:dyDescent="0.3">
      <c r="A112" s="29">
        <v>846</v>
      </c>
      <c r="B112" s="30" t="s">
        <v>99</v>
      </c>
      <c r="C112" s="40">
        <v>25.9</v>
      </c>
      <c r="D112" s="31">
        <v>2278918</v>
      </c>
      <c r="E112" s="31">
        <v>8798911</v>
      </c>
      <c r="F112" s="40">
        <v>0</v>
      </c>
      <c r="G112" s="40">
        <v>0</v>
      </c>
      <c r="H112" s="31">
        <v>0</v>
      </c>
      <c r="I112" s="31">
        <v>4057015</v>
      </c>
      <c r="J112" s="31">
        <v>1648246</v>
      </c>
      <c r="K112" s="31">
        <v>9245670</v>
      </c>
      <c r="L112" s="31">
        <v>3485098.5135964402</v>
      </c>
      <c r="M112" s="31">
        <v>41611</v>
      </c>
      <c r="N112" s="40">
        <v>83754.260017698398</v>
      </c>
    </row>
    <row r="113" spans="1:14" x14ac:dyDescent="0.3">
      <c r="A113" s="29">
        <v>849</v>
      </c>
      <c r="B113" s="30" t="s">
        <v>97</v>
      </c>
      <c r="C113" s="40">
        <v>25.6999999999999</v>
      </c>
      <c r="D113" s="31">
        <v>1975442</v>
      </c>
      <c r="E113" s="31">
        <v>7686545</v>
      </c>
      <c r="F113" s="40">
        <v>0</v>
      </c>
      <c r="G113" s="40">
        <v>0</v>
      </c>
      <c r="H113" s="31">
        <v>0</v>
      </c>
      <c r="I113" s="31">
        <v>6249708</v>
      </c>
      <c r="J113" s="31">
        <v>1684333</v>
      </c>
      <c r="K113" s="31">
        <v>8349423</v>
      </c>
      <c r="L113" s="31">
        <v>3166262.0687092501</v>
      </c>
      <c r="M113" s="31">
        <v>37883</v>
      </c>
      <c r="N113" s="40">
        <v>83580.024515198194</v>
      </c>
    </row>
    <row r="114" spans="1:14" x14ac:dyDescent="0.3">
      <c r="A114" s="29">
        <v>851</v>
      </c>
      <c r="B114" s="30" t="s">
        <v>104</v>
      </c>
      <c r="C114" s="40">
        <v>25.6</v>
      </c>
      <c r="D114" s="31">
        <v>12015363</v>
      </c>
      <c r="E114" s="31">
        <v>46935012</v>
      </c>
      <c r="F114" s="40">
        <v>0</v>
      </c>
      <c r="G114" s="40">
        <v>0</v>
      </c>
      <c r="H114" s="31">
        <v>0</v>
      </c>
      <c r="I114" s="31">
        <v>31188693</v>
      </c>
      <c r="J114" s="31">
        <v>2285809</v>
      </c>
      <c r="K114" s="31">
        <v>50061615</v>
      </c>
      <c r="L114" s="31">
        <v>17785402.450392701</v>
      </c>
      <c r="M114" s="31">
        <v>225935</v>
      </c>
      <c r="N114" s="40">
        <v>78719.111471851196</v>
      </c>
    </row>
    <row r="115" spans="1:14" x14ac:dyDescent="0.3">
      <c r="A115" s="29">
        <v>860</v>
      </c>
      <c r="B115" s="30" t="s">
        <v>96</v>
      </c>
      <c r="C115" s="40">
        <v>26.21</v>
      </c>
      <c r="D115" s="31">
        <v>3410746</v>
      </c>
      <c r="E115" s="31">
        <v>13013148</v>
      </c>
      <c r="F115" s="40">
        <v>0</v>
      </c>
      <c r="G115" s="40">
        <v>0</v>
      </c>
      <c r="H115" s="31">
        <v>0</v>
      </c>
      <c r="I115" s="31">
        <v>7912979</v>
      </c>
      <c r="J115" s="31">
        <v>2239053</v>
      </c>
      <c r="K115" s="31">
        <v>13855598</v>
      </c>
      <c r="L115" s="31">
        <v>5382899.7156298701</v>
      </c>
      <c r="M115" s="31">
        <v>63052</v>
      </c>
      <c r="N115" s="40">
        <v>85372.386532225501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A0BAB-F6D1-47E5-A095-2CD5B817C5C1}">
  <dimension ref="A1:C99"/>
  <sheetViews>
    <sheetView topLeftCell="A2" workbookViewId="0">
      <selection activeCell="C28" sqref="C28"/>
    </sheetView>
  </sheetViews>
  <sheetFormatPr defaultRowHeight="14.4" x14ac:dyDescent="0.3"/>
  <cols>
    <col min="1" max="1" width="8.88671875" style="6"/>
    <col min="2" max="2" width="17.77734375" style="6" bestFit="1" customWidth="1"/>
    <col min="3" max="3" width="36.109375" style="6" bestFit="1" customWidth="1"/>
    <col min="4" max="16384" width="8.88671875" style="6"/>
  </cols>
  <sheetData>
    <row r="1" spans="1:3" x14ac:dyDescent="0.3">
      <c r="A1" s="7" t="s">
        <v>115</v>
      </c>
      <c r="B1" s="7" t="s">
        <v>114</v>
      </c>
      <c r="C1" s="7" t="s">
        <v>113</v>
      </c>
    </row>
    <row r="2" spans="1:3" x14ac:dyDescent="0.3">
      <c r="A2" s="6">
        <v>101</v>
      </c>
      <c r="B2" s="6" t="s">
        <v>7</v>
      </c>
      <c r="C2" s="6">
        <v>3382672</v>
      </c>
    </row>
    <row r="3" spans="1:3" x14ac:dyDescent="0.3">
      <c r="A3" s="6">
        <v>147</v>
      </c>
      <c r="B3" s="6" t="s">
        <v>8</v>
      </c>
      <c r="C3" s="6">
        <v>154415</v>
      </c>
    </row>
    <row r="4" spans="1:3" x14ac:dyDescent="0.3">
      <c r="A4" s="6">
        <v>151</v>
      </c>
      <c r="B4" s="6" t="s">
        <v>12</v>
      </c>
      <c r="C4" s="6">
        <v>537432</v>
      </c>
    </row>
    <row r="5" spans="1:3" x14ac:dyDescent="0.3">
      <c r="A5" s="6">
        <v>153</v>
      </c>
      <c r="B5" s="6" t="s">
        <v>13</v>
      </c>
      <c r="C5" s="6">
        <v>176509</v>
      </c>
    </row>
    <row r="6" spans="1:3" x14ac:dyDescent="0.3">
      <c r="A6" s="6">
        <v>155</v>
      </c>
      <c r="B6" s="6" t="s">
        <v>9</v>
      </c>
      <c r="C6" s="6">
        <v>10053</v>
      </c>
    </row>
    <row r="7" spans="1:3" x14ac:dyDescent="0.3">
      <c r="A7" s="6">
        <v>157</v>
      </c>
      <c r="B7" s="6" t="s">
        <v>14</v>
      </c>
      <c r="C7" s="6">
        <v>691416</v>
      </c>
    </row>
    <row r="8" spans="1:3" x14ac:dyDescent="0.3">
      <c r="A8" s="6">
        <v>159</v>
      </c>
      <c r="B8" s="6" t="s">
        <v>15</v>
      </c>
      <c r="C8" s="6">
        <v>1129597</v>
      </c>
    </row>
    <row r="9" spans="1:3" x14ac:dyDescent="0.3">
      <c r="A9" s="6">
        <v>161</v>
      </c>
      <c r="B9" s="6" t="s">
        <v>16</v>
      </c>
      <c r="C9" s="6">
        <v>88801</v>
      </c>
    </row>
    <row r="10" spans="1:3" x14ac:dyDescent="0.3">
      <c r="A10" s="6">
        <v>163</v>
      </c>
      <c r="B10" s="6" t="s">
        <v>17</v>
      </c>
      <c r="C10" s="6">
        <v>63376</v>
      </c>
    </row>
    <row r="11" spans="1:3" x14ac:dyDescent="0.3">
      <c r="A11" s="6">
        <v>165</v>
      </c>
      <c r="B11" s="6" t="s">
        <v>11</v>
      </c>
      <c r="C11" s="6">
        <v>59567</v>
      </c>
    </row>
    <row r="12" spans="1:3" x14ac:dyDescent="0.3">
      <c r="A12" s="6">
        <v>167</v>
      </c>
      <c r="B12" s="6" t="s">
        <v>18</v>
      </c>
      <c r="C12" s="6">
        <v>120109</v>
      </c>
    </row>
    <row r="13" spans="1:3" x14ac:dyDescent="0.3">
      <c r="A13" s="6">
        <v>169</v>
      </c>
      <c r="B13" s="6" t="s">
        <v>19</v>
      </c>
      <c r="C13" s="6">
        <v>431032</v>
      </c>
    </row>
    <row r="14" spans="1:3" x14ac:dyDescent="0.3">
      <c r="A14" s="6">
        <v>173</v>
      </c>
      <c r="B14" s="6" t="s">
        <v>21</v>
      </c>
      <c r="C14" s="6">
        <v>239840</v>
      </c>
    </row>
    <row r="15" spans="1:3" x14ac:dyDescent="0.3">
      <c r="A15" s="6">
        <v>175</v>
      </c>
      <c r="B15" s="6" t="s">
        <v>22</v>
      </c>
      <c r="C15" s="6">
        <v>34832</v>
      </c>
    </row>
    <row r="16" spans="1:3" x14ac:dyDescent="0.3">
      <c r="A16" s="6">
        <v>183</v>
      </c>
      <c r="B16" s="6" t="s">
        <v>20</v>
      </c>
      <c r="C16" s="6">
        <v>25659</v>
      </c>
    </row>
    <row r="17" spans="1:3" x14ac:dyDescent="0.3">
      <c r="A17" s="6">
        <v>185</v>
      </c>
      <c r="B17" s="6" t="s">
        <v>10</v>
      </c>
      <c r="C17" s="6">
        <v>53384</v>
      </c>
    </row>
    <row r="18" spans="1:3" x14ac:dyDescent="0.3">
      <c r="A18" s="6">
        <v>187</v>
      </c>
      <c r="B18" s="6" t="s">
        <v>23</v>
      </c>
      <c r="C18" s="6">
        <v>54149</v>
      </c>
    </row>
    <row r="19" spans="1:3" x14ac:dyDescent="0.3">
      <c r="A19" s="6">
        <v>190</v>
      </c>
      <c r="B19" s="6" t="s">
        <v>28</v>
      </c>
      <c r="C19" s="6">
        <v>58715</v>
      </c>
    </row>
    <row r="20" spans="1:3" x14ac:dyDescent="0.3">
      <c r="A20" s="6">
        <v>201</v>
      </c>
      <c r="B20" s="6" t="s">
        <v>24</v>
      </c>
      <c r="C20" s="6">
        <v>92224</v>
      </c>
    </row>
    <row r="21" spans="1:3" x14ac:dyDescent="0.3">
      <c r="A21" s="6">
        <v>210</v>
      </c>
      <c r="B21" s="6" t="s">
        <v>26</v>
      </c>
      <c r="C21" s="6">
        <v>42213</v>
      </c>
    </row>
    <row r="22" spans="1:3" x14ac:dyDescent="0.3">
      <c r="A22" s="6">
        <v>217</v>
      </c>
      <c r="B22" s="6" t="s">
        <v>31</v>
      </c>
      <c r="C22" s="6">
        <v>48973</v>
      </c>
    </row>
    <row r="23" spans="1:3" x14ac:dyDescent="0.3">
      <c r="A23" s="6">
        <v>219</v>
      </c>
      <c r="B23" s="6" t="s">
        <v>32</v>
      </c>
      <c r="C23" s="6">
        <v>390555</v>
      </c>
    </row>
    <row r="24" spans="1:3" x14ac:dyDescent="0.3">
      <c r="A24" s="6">
        <v>223</v>
      </c>
      <c r="B24" s="6" t="s">
        <v>33</v>
      </c>
      <c r="C24" s="6">
        <v>114933</v>
      </c>
    </row>
    <row r="25" spans="1:3" x14ac:dyDescent="0.3">
      <c r="A25" s="6">
        <v>230</v>
      </c>
      <c r="B25" s="6" t="s">
        <v>34</v>
      </c>
      <c r="C25" s="6">
        <v>188274</v>
      </c>
    </row>
    <row r="26" spans="1:3" x14ac:dyDescent="0.3">
      <c r="A26" s="6">
        <v>240</v>
      </c>
      <c r="B26" s="6" t="s">
        <v>25</v>
      </c>
      <c r="C26" s="6">
        <v>85391</v>
      </c>
    </row>
    <row r="27" spans="1:3" x14ac:dyDescent="0.3">
      <c r="A27" s="6">
        <v>250</v>
      </c>
      <c r="B27" s="6" t="s">
        <v>27</v>
      </c>
      <c r="C27" s="6">
        <v>28976</v>
      </c>
    </row>
    <row r="28" spans="1:3" x14ac:dyDescent="0.3">
      <c r="A28" s="6">
        <v>260</v>
      </c>
      <c r="B28" s="6" t="s">
        <v>30</v>
      </c>
      <c r="C28" s="6">
        <v>16198</v>
      </c>
    </row>
    <row r="29" spans="1:3" x14ac:dyDescent="0.3">
      <c r="A29" s="6">
        <v>270</v>
      </c>
      <c r="B29" s="6" t="s">
        <v>29</v>
      </c>
      <c r="C29" s="6">
        <v>24577</v>
      </c>
    </row>
    <row r="30" spans="1:3" x14ac:dyDescent="0.3">
      <c r="A30" s="6">
        <v>400</v>
      </c>
      <c r="B30" s="6" t="s">
        <v>35</v>
      </c>
      <c r="C30" s="6">
        <v>24303</v>
      </c>
    </row>
    <row r="31" spans="1:3" x14ac:dyDescent="0.3">
      <c r="A31" s="6">
        <v>253</v>
      </c>
      <c r="B31" s="6" t="s">
        <v>36</v>
      </c>
      <c r="C31" s="6">
        <v>64685</v>
      </c>
    </row>
    <row r="32" spans="1:3" x14ac:dyDescent="0.3">
      <c r="A32" s="6">
        <v>259</v>
      </c>
      <c r="B32" s="6" t="s">
        <v>37</v>
      </c>
      <c r="C32" s="6">
        <v>95762</v>
      </c>
    </row>
    <row r="33" spans="1:3" x14ac:dyDescent="0.3">
      <c r="A33" s="6">
        <v>265</v>
      </c>
      <c r="B33" s="6" t="s">
        <v>39</v>
      </c>
      <c r="C33" s="6">
        <v>130732</v>
      </c>
    </row>
    <row r="34" spans="1:3" x14ac:dyDescent="0.3">
      <c r="A34" s="6">
        <v>269</v>
      </c>
      <c r="B34" s="6" t="s">
        <v>40</v>
      </c>
      <c r="C34" s="6">
        <v>14266</v>
      </c>
    </row>
    <row r="35" spans="1:3" x14ac:dyDescent="0.3">
      <c r="A35" s="6">
        <v>306</v>
      </c>
      <c r="B35" s="6" t="s">
        <v>47</v>
      </c>
      <c r="C35" s="6">
        <v>22967</v>
      </c>
    </row>
    <row r="36" spans="1:3" x14ac:dyDescent="0.3">
      <c r="A36" s="6">
        <v>316</v>
      </c>
      <c r="B36" s="6" t="s">
        <v>43</v>
      </c>
      <c r="C36" s="6">
        <v>61794</v>
      </c>
    </row>
    <row r="37" spans="1:3" x14ac:dyDescent="0.3">
      <c r="A37" s="6">
        <v>320</v>
      </c>
      <c r="B37" s="6" t="s">
        <v>41</v>
      </c>
      <c r="C37" s="6">
        <v>34255</v>
      </c>
    </row>
    <row r="38" spans="1:3" x14ac:dyDescent="0.3">
      <c r="A38" s="6">
        <v>326</v>
      </c>
      <c r="B38" s="6" t="s">
        <v>44</v>
      </c>
      <c r="C38" s="6">
        <v>416030</v>
      </c>
    </row>
    <row r="39" spans="1:3" x14ac:dyDescent="0.3">
      <c r="A39" s="6">
        <v>329</v>
      </c>
      <c r="B39" s="6" t="s">
        <v>48</v>
      </c>
      <c r="C39" s="6">
        <v>33666</v>
      </c>
    </row>
    <row r="40" spans="1:3" x14ac:dyDescent="0.3">
      <c r="A40" s="6">
        <v>330</v>
      </c>
      <c r="B40" s="6" t="s">
        <v>49</v>
      </c>
      <c r="C40" s="6">
        <v>83927</v>
      </c>
    </row>
    <row r="41" spans="1:3" x14ac:dyDescent="0.3">
      <c r="A41" s="6">
        <v>336</v>
      </c>
      <c r="B41" s="6" t="s">
        <v>51</v>
      </c>
      <c r="C41" s="6">
        <v>9541</v>
      </c>
    </row>
    <row r="42" spans="1:3" x14ac:dyDescent="0.3">
      <c r="A42" s="6">
        <v>340</v>
      </c>
      <c r="B42" s="6" t="s">
        <v>50</v>
      </c>
      <c r="C42" s="6">
        <v>25156</v>
      </c>
    </row>
    <row r="43" spans="1:3" x14ac:dyDescent="0.3">
      <c r="A43" s="6">
        <v>350</v>
      </c>
      <c r="B43" s="6" t="s">
        <v>38</v>
      </c>
      <c r="C43" s="6">
        <v>40075</v>
      </c>
    </row>
    <row r="44" spans="1:3" x14ac:dyDescent="0.3">
      <c r="A44" s="6">
        <v>360</v>
      </c>
      <c r="B44" s="6" t="s">
        <v>45</v>
      </c>
      <c r="C44" s="6">
        <v>44811</v>
      </c>
    </row>
    <row r="45" spans="1:3" x14ac:dyDescent="0.3">
      <c r="A45" s="6">
        <v>370</v>
      </c>
      <c r="B45" s="6" t="s">
        <v>46</v>
      </c>
      <c r="C45" s="6">
        <v>56906</v>
      </c>
    </row>
    <row r="46" spans="1:3" x14ac:dyDescent="0.3">
      <c r="A46" s="6">
        <v>376</v>
      </c>
      <c r="B46" s="6" t="s">
        <v>42</v>
      </c>
      <c r="C46" s="6">
        <v>69935</v>
      </c>
    </row>
    <row r="47" spans="1:3" x14ac:dyDescent="0.3">
      <c r="A47" s="6">
        <v>390</v>
      </c>
      <c r="B47" s="6" t="s">
        <v>52</v>
      </c>
      <c r="C47" s="6">
        <v>25275</v>
      </c>
    </row>
    <row r="48" spans="1:3" x14ac:dyDescent="0.3">
      <c r="A48" s="6">
        <v>410</v>
      </c>
      <c r="B48" s="6" t="s">
        <v>57</v>
      </c>
      <c r="C48" s="6">
        <v>67048</v>
      </c>
    </row>
    <row r="49" spans="1:3" x14ac:dyDescent="0.3">
      <c r="A49" s="6">
        <v>420</v>
      </c>
      <c r="B49" s="6" t="s">
        <v>53</v>
      </c>
      <c r="C49" s="6">
        <v>33294</v>
      </c>
    </row>
    <row r="50" spans="1:3" x14ac:dyDescent="0.3">
      <c r="A50" s="6">
        <v>430</v>
      </c>
      <c r="B50" s="6" t="s">
        <v>54</v>
      </c>
      <c r="C50" s="6">
        <v>39348</v>
      </c>
    </row>
    <row r="51" spans="1:3" x14ac:dyDescent="0.3">
      <c r="A51" s="6">
        <v>440</v>
      </c>
      <c r="B51" s="6" t="s">
        <v>55</v>
      </c>
      <c r="C51" s="6">
        <v>29294</v>
      </c>
    </row>
    <row r="52" spans="1:3" x14ac:dyDescent="0.3">
      <c r="A52" s="6">
        <v>450</v>
      </c>
      <c r="B52" s="6" t="s">
        <v>59</v>
      </c>
      <c r="C52" s="6">
        <v>21708</v>
      </c>
    </row>
    <row r="53" spans="1:3" x14ac:dyDescent="0.3">
      <c r="A53" s="6">
        <v>461</v>
      </c>
      <c r="B53" s="6" t="s">
        <v>60</v>
      </c>
      <c r="C53" s="6">
        <v>294011</v>
      </c>
    </row>
    <row r="54" spans="1:3" x14ac:dyDescent="0.3">
      <c r="A54" s="6">
        <v>479</v>
      </c>
      <c r="B54" s="6" t="s">
        <v>61</v>
      </c>
      <c r="C54" s="6">
        <v>44685</v>
      </c>
    </row>
    <row r="55" spans="1:3" x14ac:dyDescent="0.3">
      <c r="A55" s="6">
        <v>480</v>
      </c>
      <c r="B55" s="6" t="s">
        <v>112</v>
      </c>
      <c r="C55" s="6">
        <v>29014</v>
      </c>
    </row>
    <row r="56" spans="1:3" x14ac:dyDescent="0.3">
      <c r="A56" s="6">
        <v>482</v>
      </c>
      <c r="B56" s="6" t="s">
        <v>56</v>
      </c>
      <c r="C56" s="6">
        <v>26388</v>
      </c>
    </row>
    <row r="57" spans="1:3" x14ac:dyDescent="0.3">
      <c r="A57" s="6">
        <v>492</v>
      </c>
      <c r="B57" s="6" t="s">
        <v>62</v>
      </c>
      <c r="C57" s="6">
        <v>1984</v>
      </c>
    </row>
    <row r="58" spans="1:3" x14ac:dyDescent="0.3">
      <c r="A58" s="6">
        <v>510</v>
      </c>
      <c r="B58" s="6" t="s">
        <v>67</v>
      </c>
      <c r="C58" s="6">
        <v>49771</v>
      </c>
    </row>
    <row r="59" spans="1:3" x14ac:dyDescent="0.3">
      <c r="A59" s="6">
        <v>530</v>
      </c>
      <c r="B59" s="6" t="s">
        <v>63</v>
      </c>
      <c r="C59" s="6">
        <v>576642</v>
      </c>
    </row>
    <row r="60" spans="1:3" x14ac:dyDescent="0.3">
      <c r="A60" s="6">
        <v>540</v>
      </c>
      <c r="B60" s="6" t="s">
        <v>69</v>
      </c>
      <c r="C60" s="6">
        <v>92956</v>
      </c>
    </row>
    <row r="61" spans="1:3" x14ac:dyDescent="0.3">
      <c r="A61" s="6">
        <v>550</v>
      </c>
      <c r="B61" s="6" t="s">
        <v>70</v>
      </c>
      <c r="C61" s="6">
        <v>27451</v>
      </c>
    </row>
    <row r="62" spans="1:3" x14ac:dyDescent="0.3">
      <c r="A62" s="6">
        <v>561</v>
      </c>
      <c r="B62" s="6" t="s">
        <v>64</v>
      </c>
      <c r="C62" s="6">
        <v>238729</v>
      </c>
    </row>
    <row r="63" spans="1:3" x14ac:dyDescent="0.3">
      <c r="A63" s="6">
        <v>563</v>
      </c>
      <c r="B63" s="6" t="s">
        <v>65</v>
      </c>
      <c r="C63" s="6">
        <v>1274</v>
      </c>
    </row>
    <row r="64" spans="1:3" x14ac:dyDescent="0.3">
      <c r="A64" s="6">
        <v>573</v>
      </c>
      <c r="B64" s="6" t="s">
        <v>71</v>
      </c>
      <c r="C64" s="6">
        <v>43608</v>
      </c>
    </row>
    <row r="65" spans="1:3" x14ac:dyDescent="0.3">
      <c r="A65" s="6">
        <v>575</v>
      </c>
      <c r="B65" s="6" t="s">
        <v>72</v>
      </c>
      <c r="C65" s="6">
        <v>50035</v>
      </c>
    </row>
    <row r="66" spans="1:3" x14ac:dyDescent="0.3">
      <c r="A66" s="6">
        <v>580</v>
      </c>
      <c r="B66" s="6" t="s">
        <v>74</v>
      </c>
      <c r="C66" s="6">
        <v>119987</v>
      </c>
    </row>
    <row r="67" spans="1:3" x14ac:dyDescent="0.3">
      <c r="A67" s="6">
        <v>607</v>
      </c>
      <c r="B67" s="6" t="s">
        <v>66</v>
      </c>
      <c r="C67" s="6">
        <v>196199</v>
      </c>
    </row>
    <row r="68" spans="1:3" x14ac:dyDescent="0.3">
      <c r="A68" s="6">
        <v>621</v>
      </c>
      <c r="B68" s="6" t="s">
        <v>68</v>
      </c>
      <c r="C68" s="6">
        <v>244046</v>
      </c>
    </row>
    <row r="69" spans="1:3" x14ac:dyDescent="0.3">
      <c r="A69" s="6">
        <v>630</v>
      </c>
      <c r="B69" s="6" t="s">
        <v>73</v>
      </c>
      <c r="C69" s="6">
        <v>166708</v>
      </c>
    </row>
    <row r="70" spans="1:3" x14ac:dyDescent="0.3">
      <c r="A70" s="6">
        <v>615</v>
      </c>
      <c r="B70" s="6" t="s">
        <v>77</v>
      </c>
      <c r="C70" s="6">
        <v>139526</v>
      </c>
    </row>
    <row r="71" spans="1:3" x14ac:dyDescent="0.3">
      <c r="A71" s="6">
        <v>657</v>
      </c>
      <c r="B71" s="6" t="s">
        <v>86</v>
      </c>
      <c r="C71" s="6">
        <v>151057</v>
      </c>
    </row>
    <row r="72" spans="1:3" x14ac:dyDescent="0.3">
      <c r="A72" s="6">
        <v>661</v>
      </c>
      <c r="B72" s="6" t="s">
        <v>87</v>
      </c>
      <c r="C72" s="6">
        <v>64894</v>
      </c>
    </row>
    <row r="73" spans="1:3" x14ac:dyDescent="0.3">
      <c r="A73" s="6">
        <v>665</v>
      </c>
      <c r="B73" s="6" t="s">
        <v>89</v>
      </c>
      <c r="C73" s="6">
        <v>53257</v>
      </c>
    </row>
    <row r="74" spans="1:3" x14ac:dyDescent="0.3">
      <c r="A74" s="6">
        <v>671</v>
      </c>
      <c r="B74" s="6" t="s">
        <v>92</v>
      </c>
      <c r="C74" s="6">
        <v>13786</v>
      </c>
    </row>
    <row r="75" spans="1:3" x14ac:dyDescent="0.3">
      <c r="A75" s="6">
        <v>706</v>
      </c>
      <c r="B75" s="6" t="s">
        <v>84</v>
      </c>
      <c r="C75" s="6">
        <v>23639</v>
      </c>
    </row>
    <row r="76" spans="1:3" x14ac:dyDescent="0.3">
      <c r="A76" s="6">
        <v>707</v>
      </c>
      <c r="B76" s="6" t="s">
        <v>78</v>
      </c>
      <c r="C76" s="6">
        <v>37437</v>
      </c>
    </row>
    <row r="77" spans="1:3" x14ac:dyDescent="0.3">
      <c r="A77" s="6">
        <v>710</v>
      </c>
      <c r="B77" s="6" t="s">
        <v>75</v>
      </c>
      <c r="C77" s="6">
        <v>62142</v>
      </c>
    </row>
    <row r="78" spans="1:3" x14ac:dyDescent="0.3">
      <c r="A78" s="6">
        <v>727</v>
      </c>
      <c r="B78" s="6" t="s">
        <v>79</v>
      </c>
      <c r="C78" s="6">
        <v>13383</v>
      </c>
    </row>
    <row r="79" spans="1:3" x14ac:dyDescent="0.3">
      <c r="A79" s="6">
        <v>730</v>
      </c>
      <c r="B79" s="6" t="s">
        <v>80</v>
      </c>
      <c r="C79" s="6">
        <v>111678</v>
      </c>
    </row>
    <row r="80" spans="1:3" x14ac:dyDescent="0.3">
      <c r="A80" s="6">
        <v>740</v>
      </c>
      <c r="B80" s="6" t="s">
        <v>82</v>
      </c>
      <c r="C80" s="6">
        <v>165081</v>
      </c>
    </row>
    <row r="81" spans="1:3" x14ac:dyDescent="0.3">
      <c r="A81" s="6">
        <v>741</v>
      </c>
      <c r="B81" s="6" t="s">
        <v>81</v>
      </c>
      <c r="C81" s="6">
        <v>1585</v>
      </c>
    </row>
    <row r="82" spans="1:3" x14ac:dyDescent="0.3">
      <c r="A82" s="6">
        <v>746</v>
      </c>
      <c r="B82" s="6" t="s">
        <v>83</v>
      </c>
      <c r="C82" s="6">
        <v>102866</v>
      </c>
    </row>
    <row r="83" spans="1:3" x14ac:dyDescent="0.3">
      <c r="A83" s="6">
        <v>751</v>
      </c>
      <c r="B83" s="6" t="s">
        <v>85</v>
      </c>
      <c r="C83" s="6">
        <v>991441</v>
      </c>
    </row>
    <row r="84" spans="1:3" x14ac:dyDescent="0.3">
      <c r="A84" s="6">
        <v>756</v>
      </c>
      <c r="B84" s="6" t="s">
        <v>88</v>
      </c>
      <c r="C84" s="6">
        <v>103692</v>
      </c>
    </row>
    <row r="85" spans="1:3" x14ac:dyDescent="0.3">
      <c r="A85" s="6">
        <v>760</v>
      </c>
      <c r="B85" s="6" t="s">
        <v>90</v>
      </c>
      <c r="C85" s="6">
        <v>130378</v>
      </c>
    </row>
    <row r="86" spans="1:3" x14ac:dyDescent="0.3">
      <c r="A86" s="6">
        <v>766</v>
      </c>
      <c r="B86" s="6" t="s">
        <v>76</v>
      </c>
      <c r="C86" s="6">
        <v>95728</v>
      </c>
    </row>
    <row r="87" spans="1:3" x14ac:dyDescent="0.3">
      <c r="A87" s="6">
        <v>779</v>
      </c>
      <c r="B87" s="6" t="s">
        <v>91</v>
      </c>
      <c r="C87" s="6">
        <v>58090</v>
      </c>
    </row>
    <row r="88" spans="1:3" x14ac:dyDescent="0.3">
      <c r="A88" s="6">
        <v>791</v>
      </c>
      <c r="B88" s="6" t="s">
        <v>93</v>
      </c>
      <c r="C88" s="6">
        <v>153386</v>
      </c>
    </row>
    <row r="89" spans="1:3" x14ac:dyDescent="0.3">
      <c r="A89" s="6">
        <v>773</v>
      </c>
      <c r="B89" s="6" t="s">
        <v>100</v>
      </c>
      <c r="C89" s="6">
        <v>24385</v>
      </c>
    </row>
    <row r="90" spans="1:3" x14ac:dyDescent="0.3">
      <c r="A90" s="6">
        <v>787</v>
      </c>
      <c r="B90" s="6" t="s">
        <v>102</v>
      </c>
      <c r="C90" s="6">
        <v>53357</v>
      </c>
    </row>
    <row r="91" spans="1:3" x14ac:dyDescent="0.3">
      <c r="A91" s="6">
        <v>810</v>
      </c>
      <c r="B91" s="6" t="s">
        <v>94</v>
      </c>
      <c r="C91" s="6">
        <v>28118</v>
      </c>
    </row>
    <row r="92" spans="1:3" x14ac:dyDescent="0.3">
      <c r="A92" s="6">
        <v>813</v>
      </c>
      <c r="B92" s="6" t="s">
        <v>95</v>
      </c>
      <c r="C92" s="6">
        <v>76932</v>
      </c>
    </row>
    <row r="93" spans="1:3" x14ac:dyDescent="0.3">
      <c r="A93" s="6">
        <v>820</v>
      </c>
      <c r="B93" s="6" t="s">
        <v>111</v>
      </c>
      <c r="C93" s="6">
        <v>42997</v>
      </c>
    </row>
    <row r="94" spans="1:3" x14ac:dyDescent="0.3">
      <c r="A94" s="6">
        <v>825</v>
      </c>
      <c r="B94" s="6" t="s">
        <v>98</v>
      </c>
      <c r="C94" s="6">
        <v>770</v>
      </c>
    </row>
    <row r="95" spans="1:3" x14ac:dyDescent="0.3">
      <c r="A95" s="6">
        <v>840</v>
      </c>
      <c r="B95" s="6" t="s">
        <v>101</v>
      </c>
      <c r="C95" s="6">
        <v>28742</v>
      </c>
    </row>
    <row r="96" spans="1:3" x14ac:dyDescent="0.3">
      <c r="A96" s="6">
        <v>846</v>
      </c>
      <c r="B96" s="6" t="s">
        <v>99</v>
      </c>
      <c r="C96" s="6">
        <v>69497</v>
      </c>
    </row>
    <row r="97" spans="1:3" x14ac:dyDescent="0.3">
      <c r="A97" s="6">
        <v>849</v>
      </c>
      <c r="B97" s="6" t="s">
        <v>97</v>
      </c>
      <c r="C97" s="6">
        <v>22937</v>
      </c>
    </row>
    <row r="98" spans="1:3" x14ac:dyDescent="0.3">
      <c r="A98" s="6">
        <v>851</v>
      </c>
      <c r="B98" s="6" t="s">
        <v>104</v>
      </c>
      <c r="C98" s="6">
        <v>535919</v>
      </c>
    </row>
    <row r="99" spans="1:3" x14ac:dyDescent="0.3">
      <c r="A99" s="6">
        <v>860</v>
      </c>
      <c r="B99" s="6" t="s">
        <v>96</v>
      </c>
      <c r="C99" s="6">
        <v>153627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A979-BE1F-4083-BD27-4BB04565372C}">
  <dimension ref="A1:C99"/>
  <sheetViews>
    <sheetView workbookViewId="0">
      <selection activeCell="B84" sqref="B84"/>
    </sheetView>
  </sheetViews>
  <sheetFormatPr defaultRowHeight="14.4" x14ac:dyDescent="0.3"/>
  <cols>
    <col min="1" max="1" width="8.88671875" style="6"/>
    <col min="2" max="2" width="17.77734375" style="6" bestFit="1" customWidth="1"/>
    <col min="3" max="3" width="44.44140625" style="6" customWidth="1"/>
    <col min="4" max="16384" width="8.88671875" style="6"/>
  </cols>
  <sheetData>
    <row r="1" spans="1:3" x14ac:dyDescent="0.3">
      <c r="A1" s="7" t="s">
        <v>115</v>
      </c>
      <c r="B1" s="7" t="s">
        <v>114</v>
      </c>
      <c r="C1" s="7" t="s">
        <v>116</v>
      </c>
    </row>
    <row r="2" spans="1:3" x14ac:dyDescent="0.3">
      <c r="A2" s="6">
        <v>101</v>
      </c>
      <c r="B2" s="6" t="s">
        <v>7</v>
      </c>
      <c r="C2" s="8">
        <v>291718</v>
      </c>
    </row>
    <row r="3" spans="1:3" x14ac:dyDescent="0.3">
      <c r="A3" s="6">
        <v>147</v>
      </c>
      <c r="B3" s="6" t="s">
        <v>8</v>
      </c>
      <c r="C3" s="6">
        <v>33757</v>
      </c>
    </row>
    <row r="4" spans="1:3" x14ac:dyDescent="0.3">
      <c r="A4" s="6">
        <v>151</v>
      </c>
      <c r="B4" s="6" t="s">
        <v>12</v>
      </c>
      <c r="C4" s="6">
        <v>8457</v>
      </c>
    </row>
    <row r="5" spans="1:3" x14ac:dyDescent="0.3">
      <c r="A5" s="6">
        <v>153</v>
      </c>
      <c r="B5" s="6" t="s">
        <v>13</v>
      </c>
      <c r="C5" s="6">
        <v>4037</v>
      </c>
    </row>
    <row r="6" spans="1:3" x14ac:dyDescent="0.3">
      <c r="A6" s="6">
        <v>155</v>
      </c>
      <c r="B6" s="6" t="s">
        <v>9</v>
      </c>
      <c r="C6" s="6">
        <v>313</v>
      </c>
    </row>
    <row r="7" spans="1:3" x14ac:dyDescent="0.3">
      <c r="A7" s="6">
        <v>157</v>
      </c>
      <c r="B7" s="6" t="s">
        <v>14</v>
      </c>
      <c r="C7" s="6">
        <v>7693</v>
      </c>
    </row>
    <row r="8" spans="1:3" x14ac:dyDescent="0.3">
      <c r="A8" s="6">
        <v>159</v>
      </c>
      <c r="B8" s="6" t="s">
        <v>15</v>
      </c>
      <c r="C8" s="6">
        <v>2248</v>
      </c>
    </row>
    <row r="9" spans="1:3" x14ac:dyDescent="0.3">
      <c r="A9" s="6">
        <v>161</v>
      </c>
      <c r="B9" s="6" t="s">
        <v>16</v>
      </c>
      <c r="C9" s="6">
        <v>13228</v>
      </c>
    </row>
    <row r="10" spans="1:3" x14ac:dyDescent="0.3">
      <c r="A10" s="6">
        <v>163</v>
      </c>
      <c r="B10" s="6" t="s">
        <v>17</v>
      </c>
      <c r="C10" s="6">
        <v>21375</v>
      </c>
    </row>
    <row r="11" spans="1:3" x14ac:dyDescent="0.3">
      <c r="A11" s="6">
        <v>165</v>
      </c>
      <c r="B11" s="6" t="s">
        <v>11</v>
      </c>
      <c r="C11" s="6">
        <v>1365</v>
      </c>
    </row>
    <row r="12" spans="1:3" x14ac:dyDescent="0.3">
      <c r="A12" s="6">
        <v>167</v>
      </c>
      <c r="B12" s="6" t="s">
        <v>18</v>
      </c>
      <c r="C12" s="6">
        <v>9964</v>
      </c>
    </row>
    <row r="13" spans="1:3" x14ac:dyDescent="0.3">
      <c r="A13" s="6">
        <v>169</v>
      </c>
      <c r="B13" s="6" t="s">
        <v>19</v>
      </c>
      <c r="C13" s="6">
        <v>3446</v>
      </c>
    </row>
    <row r="14" spans="1:3" x14ac:dyDescent="0.3">
      <c r="A14" s="6">
        <v>173</v>
      </c>
      <c r="B14" s="6" t="s">
        <v>21</v>
      </c>
      <c r="C14" s="6">
        <v>32858</v>
      </c>
    </row>
    <row r="15" spans="1:3" x14ac:dyDescent="0.3">
      <c r="A15" s="6">
        <v>175</v>
      </c>
      <c r="B15" s="6" t="s">
        <v>22</v>
      </c>
      <c r="C15" s="6">
        <v>3631</v>
      </c>
    </row>
    <row r="16" spans="1:3" x14ac:dyDescent="0.3">
      <c r="A16" s="6">
        <v>183</v>
      </c>
      <c r="B16" s="6" t="s">
        <v>20</v>
      </c>
      <c r="C16" s="6">
        <v>1045</v>
      </c>
    </row>
    <row r="17" spans="1:3" x14ac:dyDescent="0.3">
      <c r="A17" s="6">
        <v>185</v>
      </c>
      <c r="B17" s="6" t="s">
        <v>10</v>
      </c>
      <c r="C17" s="6">
        <v>1058</v>
      </c>
    </row>
    <row r="18" spans="1:3" x14ac:dyDescent="0.3">
      <c r="A18" s="6">
        <v>187</v>
      </c>
      <c r="B18" s="6" t="s">
        <v>23</v>
      </c>
      <c r="C18" s="6">
        <v>0</v>
      </c>
    </row>
    <row r="19" spans="1:3" x14ac:dyDescent="0.3">
      <c r="A19" s="6">
        <v>190</v>
      </c>
      <c r="B19" s="6" t="s">
        <v>28</v>
      </c>
      <c r="C19" s="6">
        <v>560</v>
      </c>
    </row>
    <row r="20" spans="1:3" x14ac:dyDescent="0.3">
      <c r="A20" s="6">
        <v>201</v>
      </c>
      <c r="B20" s="6" t="s">
        <v>24</v>
      </c>
      <c r="C20" s="6">
        <v>1745</v>
      </c>
    </row>
    <row r="21" spans="1:3" x14ac:dyDescent="0.3">
      <c r="A21" s="6">
        <v>210</v>
      </c>
      <c r="B21" s="6" t="s">
        <v>26</v>
      </c>
      <c r="C21" s="6">
        <v>292</v>
      </c>
    </row>
    <row r="22" spans="1:3" x14ac:dyDescent="0.3">
      <c r="A22" s="6">
        <v>217</v>
      </c>
      <c r="B22" s="6" t="s">
        <v>31</v>
      </c>
      <c r="C22" s="6">
        <v>2775</v>
      </c>
    </row>
    <row r="23" spans="1:3" x14ac:dyDescent="0.3">
      <c r="A23" s="6">
        <v>219</v>
      </c>
      <c r="B23" s="6" t="s">
        <v>32</v>
      </c>
      <c r="C23" s="6">
        <v>8190</v>
      </c>
    </row>
    <row r="24" spans="1:3" x14ac:dyDescent="0.3">
      <c r="A24" s="6">
        <v>223</v>
      </c>
      <c r="B24" s="6" t="s">
        <v>33</v>
      </c>
      <c r="C24" s="6">
        <v>1554</v>
      </c>
    </row>
    <row r="25" spans="1:3" x14ac:dyDescent="0.3">
      <c r="A25" s="6">
        <v>230</v>
      </c>
      <c r="B25" s="6" t="s">
        <v>34</v>
      </c>
      <c r="C25" s="6">
        <v>2092</v>
      </c>
    </row>
    <row r="26" spans="1:3" x14ac:dyDescent="0.3">
      <c r="A26" s="6">
        <v>240</v>
      </c>
      <c r="B26" s="6" t="s">
        <v>25</v>
      </c>
      <c r="C26" s="6">
        <v>24</v>
      </c>
    </row>
    <row r="27" spans="1:3" x14ac:dyDescent="0.3">
      <c r="A27" s="6">
        <v>250</v>
      </c>
      <c r="B27" s="6" t="s">
        <v>27</v>
      </c>
      <c r="C27" s="6">
        <v>6038</v>
      </c>
    </row>
    <row r="28" spans="1:3" x14ac:dyDescent="0.3">
      <c r="A28" s="6">
        <v>260</v>
      </c>
      <c r="B28" s="6" t="s">
        <v>30</v>
      </c>
      <c r="C28" s="6">
        <v>1069</v>
      </c>
    </row>
    <row r="29" spans="1:3" x14ac:dyDescent="0.3">
      <c r="A29" s="6">
        <v>270</v>
      </c>
      <c r="B29" s="6" t="s">
        <v>29</v>
      </c>
      <c r="C29" s="6">
        <v>6295</v>
      </c>
    </row>
    <row r="30" spans="1:3" x14ac:dyDescent="0.3">
      <c r="A30" s="6">
        <v>400</v>
      </c>
      <c r="B30" s="6" t="s">
        <v>35</v>
      </c>
      <c r="C30" s="6">
        <v>2699</v>
      </c>
    </row>
    <row r="31" spans="1:3" x14ac:dyDescent="0.3">
      <c r="A31" s="6">
        <v>253</v>
      </c>
      <c r="B31" s="6" t="s">
        <v>36</v>
      </c>
      <c r="C31" s="6">
        <v>249</v>
      </c>
    </row>
    <row r="32" spans="1:3" x14ac:dyDescent="0.3">
      <c r="A32" s="6">
        <v>259</v>
      </c>
      <c r="B32" s="6" t="s">
        <v>37</v>
      </c>
      <c r="C32" s="6">
        <v>4416</v>
      </c>
    </row>
    <row r="33" spans="1:3" x14ac:dyDescent="0.3">
      <c r="A33" s="6">
        <v>265</v>
      </c>
      <c r="B33" s="6" t="s">
        <v>39</v>
      </c>
      <c r="C33" s="6">
        <v>23753</v>
      </c>
    </row>
    <row r="34" spans="1:3" x14ac:dyDescent="0.3">
      <c r="A34" s="6">
        <v>269</v>
      </c>
      <c r="B34" s="6" t="s">
        <v>40</v>
      </c>
      <c r="C34" s="6">
        <v>0</v>
      </c>
    </row>
    <row r="35" spans="1:3" x14ac:dyDescent="0.3">
      <c r="A35" s="6">
        <v>306</v>
      </c>
      <c r="B35" s="6" t="s">
        <v>47</v>
      </c>
      <c r="C35" s="6">
        <v>784</v>
      </c>
    </row>
    <row r="36" spans="1:3" x14ac:dyDescent="0.3">
      <c r="A36" s="6">
        <v>316</v>
      </c>
      <c r="B36" s="6" t="s">
        <v>43</v>
      </c>
      <c r="C36" s="6">
        <v>0</v>
      </c>
    </row>
    <row r="37" spans="1:3" x14ac:dyDescent="0.3">
      <c r="A37" s="6">
        <v>320</v>
      </c>
      <c r="B37" s="6" t="s">
        <v>41</v>
      </c>
      <c r="C37" s="6">
        <v>0</v>
      </c>
    </row>
    <row r="38" spans="1:3" x14ac:dyDescent="0.3">
      <c r="A38" s="6">
        <v>326</v>
      </c>
      <c r="B38" s="6" t="s">
        <v>44</v>
      </c>
      <c r="C38" s="6">
        <v>405</v>
      </c>
    </row>
    <row r="39" spans="1:3" x14ac:dyDescent="0.3">
      <c r="A39" s="6">
        <v>329</v>
      </c>
      <c r="B39" s="6" t="s">
        <v>48</v>
      </c>
      <c r="C39" s="6">
        <v>1638</v>
      </c>
    </row>
    <row r="40" spans="1:3" x14ac:dyDescent="0.3">
      <c r="A40" s="6">
        <v>330</v>
      </c>
      <c r="B40" s="6" t="s">
        <v>49</v>
      </c>
      <c r="C40" s="6">
        <v>11226</v>
      </c>
    </row>
    <row r="41" spans="1:3" x14ac:dyDescent="0.3">
      <c r="A41" s="6">
        <v>336</v>
      </c>
      <c r="B41" s="6" t="s">
        <v>51</v>
      </c>
      <c r="C41" s="6">
        <v>4</v>
      </c>
    </row>
    <row r="42" spans="1:3" x14ac:dyDescent="0.3">
      <c r="A42" s="6">
        <v>340</v>
      </c>
      <c r="B42" s="6" t="s">
        <v>50</v>
      </c>
      <c r="C42" s="6">
        <v>643</v>
      </c>
    </row>
    <row r="43" spans="1:3" x14ac:dyDescent="0.3">
      <c r="A43" s="6">
        <v>350</v>
      </c>
      <c r="B43" s="6" t="s">
        <v>38</v>
      </c>
      <c r="C43" s="6">
        <v>312</v>
      </c>
    </row>
    <row r="44" spans="1:3" x14ac:dyDescent="0.3">
      <c r="A44" s="6">
        <v>360</v>
      </c>
      <c r="B44" s="6" t="s">
        <v>45</v>
      </c>
      <c r="C44" s="6">
        <v>872</v>
      </c>
    </row>
    <row r="45" spans="1:3" x14ac:dyDescent="0.3">
      <c r="A45" s="6">
        <v>370</v>
      </c>
      <c r="B45" s="6" t="s">
        <v>46</v>
      </c>
      <c r="C45" s="6">
        <v>4981</v>
      </c>
    </row>
    <row r="46" spans="1:3" x14ac:dyDescent="0.3">
      <c r="A46" s="6">
        <v>376</v>
      </c>
      <c r="B46" s="6" t="s">
        <v>42</v>
      </c>
      <c r="C46" s="6">
        <v>1528</v>
      </c>
    </row>
    <row r="47" spans="1:3" x14ac:dyDescent="0.3">
      <c r="A47" s="6">
        <v>390</v>
      </c>
      <c r="B47" s="6" t="s">
        <v>52</v>
      </c>
      <c r="C47" s="6">
        <v>3256</v>
      </c>
    </row>
    <row r="48" spans="1:3" x14ac:dyDescent="0.3">
      <c r="A48" s="6">
        <v>410</v>
      </c>
      <c r="B48" s="6" t="s">
        <v>57</v>
      </c>
      <c r="C48" s="6">
        <v>3651</v>
      </c>
    </row>
    <row r="49" spans="1:3" x14ac:dyDescent="0.3">
      <c r="A49" s="6">
        <v>420</v>
      </c>
      <c r="B49" s="6" t="s">
        <v>53</v>
      </c>
      <c r="C49" s="6">
        <v>0</v>
      </c>
    </row>
    <row r="50" spans="1:3" x14ac:dyDescent="0.3">
      <c r="A50" s="6">
        <v>430</v>
      </c>
      <c r="B50" s="6" t="s">
        <v>54</v>
      </c>
      <c r="C50" s="6">
        <v>903</v>
      </c>
    </row>
    <row r="51" spans="1:3" x14ac:dyDescent="0.3">
      <c r="A51" s="6">
        <v>440</v>
      </c>
      <c r="B51" s="6" t="s">
        <v>55</v>
      </c>
      <c r="C51" s="6">
        <v>172</v>
      </c>
    </row>
    <row r="52" spans="1:3" x14ac:dyDescent="0.3">
      <c r="A52" s="6">
        <v>450</v>
      </c>
      <c r="B52" s="6" t="s">
        <v>59</v>
      </c>
      <c r="C52" s="6">
        <v>0</v>
      </c>
    </row>
    <row r="53" spans="1:3" x14ac:dyDescent="0.3">
      <c r="A53" s="6">
        <v>461</v>
      </c>
      <c r="B53" s="6" t="s">
        <v>60</v>
      </c>
      <c r="C53" s="6">
        <v>26658</v>
      </c>
    </row>
    <row r="54" spans="1:3" x14ac:dyDescent="0.3">
      <c r="A54" s="6">
        <v>479</v>
      </c>
      <c r="B54" s="6" t="s">
        <v>61</v>
      </c>
      <c r="C54" s="6">
        <v>3209</v>
      </c>
    </row>
    <row r="55" spans="1:3" x14ac:dyDescent="0.3">
      <c r="A55" s="6">
        <v>480</v>
      </c>
      <c r="B55" s="6" t="s">
        <v>112</v>
      </c>
      <c r="C55" s="6">
        <v>107</v>
      </c>
    </row>
    <row r="56" spans="1:3" x14ac:dyDescent="0.3">
      <c r="A56" s="6">
        <v>482</v>
      </c>
      <c r="B56" s="6" t="s">
        <v>56</v>
      </c>
      <c r="C56" s="6">
        <v>6</v>
      </c>
    </row>
    <row r="57" spans="1:3" x14ac:dyDescent="0.3">
      <c r="A57" s="6">
        <v>492</v>
      </c>
      <c r="B57" s="6" t="s">
        <v>62</v>
      </c>
      <c r="C57" s="6">
        <v>154</v>
      </c>
    </row>
    <row r="58" spans="1:3" x14ac:dyDescent="0.3">
      <c r="A58" s="6">
        <v>510</v>
      </c>
      <c r="B58" s="6" t="s">
        <v>67</v>
      </c>
      <c r="C58" s="6">
        <v>1471</v>
      </c>
    </row>
    <row r="59" spans="1:3" x14ac:dyDescent="0.3">
      <c r="A59" s="6">
        <v>530</v>
      </c>
      <c r="B59" s="6" t="s">
        <v>63</v>
      </c>
      <c r="C59" s="6">
        <v>1132</v>
      </c>
    </row>
    <row r="60" spans="1:3" x14ac:dyDescent="0.3">
      <c r="A60" s="6">
        <v>540</v>
      </c>
      <c r="B60" s="6" t="s">
        <v>69</v>
      </c>
      <c r="C60" s="6">
        <v>3096</v>
      </c>
    </row>
    <row r="61" spans="1:3" x14ac:dyDescent="0.3">
      <c r="A61" s="6">
        <v>550</v>
      </c>
      <c r="B61" s="6" t="s">
        <v>70</v>
      </c>
      <c r="C61" s="6">
        <v>699</v>
      </c>
    </row>
    <row r="62" spans="1:3" x14ac:dyDescent="0.3">
      <c r="A62" s="6">
        <v>561</v>
      </c>
      <c r="B62" s="6" t="s">
        <v>64</v>
      </c>
      <c r="C62" s="6">
        <v>7772</v>
      </c>
    </row>
    <row r="63" spans="1:3" x14ac:dyDescent="0.3">
      <c r="A63" s="6">
        <v>563</v>
      </c>
      <c r="B63" s="6" t="s">
        <v>65</v>
      </c>
      <c r="C63" s="6">
        <v>0</v>
      </c>
    </row>
    <row r="64" spans="1:3" x14ac:dyDescent="0.3">
      <c r="A64" s="6">
        <v>573</v>
      </c>
      <c r="B64" s="6" t="s">
        <v>71</v>
      </c>
      <c r="C64" s="6">
        <v>3576</v>
      </c>
    </row>
    <row r="65" spans="1:3" x14ac:dyDescent="0.3">
      <c r="A65" s="6">
        <v>575</v>
      </c>
      <c r="B65" s="6" t="s">
        <v>72</v>
      </c>
      <c r="C65" s="6">
        <v>275</v>
      </c>
    </row>
    <row r="66" spans="1:3" x14ac:dyDescent="0.3">
      <c r="A66" s="6">
        <v>580</v>
      </c>
      <c r="B66" s="6" t="s">
        <v>74</v>
      </c>
      <c r="C66" s="6">
        <v>4625</v>
      </c>
    </row>
    <row r="67" spans="1:3" x14ac:dyDescent="0.3">
      <c r="A67" s="6">
        <v>607</v>
      </c>
      <c r="B67" s="6" t="s">
        <v>66</v>
      </c>
      <c r="C67" s="6">
        <v>2078</v>
      </c>
    </row>
    <row r="68" spans="1:3" x14ac:dyDescent="0.3">
      <c r="A68" s="6">
        <v>621</v>
      </c>
      <c r="B68" s="6" t="s">
        <v>68</v>
      </c>
      <c r="C68" s="6">
        <v>9812</v>
      </c>
    </row>
    <row r="69" spans="1:3" x14ac:dyDescent="0.3">
      <c r="A69" s="6">
        <v>630</v>
      </c>
      <c r="B69" s="6" t="s">
        <v>73</v>
      </c>
      <c r="C69" s="6">
        <v>5969</v>
      </c>
    </row>
    <row r="70" spans="1:3" x14ac:dyDescent="0.3">
      <c r="A70" s="6">
        <v>615</v>
      </c>
      <c r="B70" s="6" t="s">
        <v>77</v>
      </c>
      <c r="C70" s="6">
        <v>4553</v>
      </c>
    </row>
    <row r="71" spans="1:3" x14ac:dyDescent="0.3">
      <c r="A71" s="6">
        <v>657</v>
      </c>
      <c r="B71" s="6" t="s">
        <v>86</v>
      </c>
      <c r="C71" s="6">
        <v>36718</v>
      </c>
    </row>
    <row r="72" spans="1:3" x14ac:dyDescent="0.3">
      <c r="A72" s="6">
        <v>661</v>
      </c>
      <c r="B72" s="6" t="s">
        <v>87</v>
      </c>
      <c r="C72" s="6">
        <v>2323</v>
      </c>
    </row>
    <row r="73" spans="1:3" x14ac:dyDescent="0.3">
      <c r="A73" s="6">
        <v>665</v>
      </c>
      <c r="B73" s="6" t="s">
        <v>89</v>
      </c>
      <c r="C73" s="6">
        <v>373</v>
      </c>
    </row>
    <row r="74" spans="1:3" x14ac:dyDescent="0.3">
      <c r="A74" s="6">
        <v>671</v>
      </c>
      <c r="B74" s="6" t="s">
        <v>92</v>
      </c>
      <c r="C74" s="6">
        <v>6</v>
      </c>
    </row>
    <row r="75" spans="1:3" x14ac:dyDescent="0.3">
      <c r="A75" s="6">
        <v>706</v>
      </c>
      <c r="B75" s="6" t="s">
        <v>84</v>
      </c>
      <c r="C75" s="6">
        <v>288</v>
      </c>
    </row>
    <row r="76" spans="1:3" x14ac:dyDescent="0.3">
      <c r="A76" s="6">
        <v>707</v>
      </c>
      <c r="B76" s="6" t="s">
        <v>78</v>
      </c>
      <c r="C76" s="6">
        <v>1822</v>
      </c>
    </row>
    <row r="77" spans="1:3" x14ac:dyDescent="0.3">
      <c r="A77" s="6">
        <v>710</v>
      </c>
      <c r="B77" s="6" t="s">
        <v>75</v>
      </c>
      <c r="C77" s="6">
        <v>1432</v>
      </c>
    </row>
    <row r="78" spans="1:3" x14ac:dyDescent="0.3">
      <c r="A78" s="6">
        <v>727</v>
      </c>
      <c r="B78" s="6" t="s">
        <v>79</v>
      </c>
      <c r="C78" s="6">
        <v>0</v>
      </c>
    </row>
    <row r="79" spans="1:3" x14ac:dyDescent="0.3">
      <c r="A79" s="6">
        <v>730</v>
      </c>
      <c r="B79" s="6" t="s">
        <v>80</v>
      </c>
      <c r="C79" s="6">
        <v>6767</v>
      </c>
    </row>
    <row r="80" spans="1:3" x14ac:dyDescent="0.3">
      <c r="A80" s="6">
        <v>740</v>
      </c>
      <c r="B80" s="6" t="s">
        <v>82</v>
      </c>
      <c r="C80" s="6">
        <v>2989</v>
      </c>
    </row>
    <row r="81" spans="1:3" x14ac:dyDescent="0.3">
      <c r="A81" s="6">
        <v>741</v>
      </c>
      <c r="B81" s="6" t="s">
        <v>81</v>
      </c>
      <c r="C81" s="6">
        <v>70</v>
      </c>
    </row>
    <row r="82" spans="1:3" x14ac:dyDescent="0.3">
      <c r="A82" s="6">
        <v>746</v>
      </c>
      <c r="B82" s="6" t="s">
        <v>83</v>
      </c>
      <c r="C82" s="6">
        <v>568</v>
      </c>
    </row>
    <row r="83" spans="1:3" x14ac:dyDescent="0.3">
      <c r="A83" s="6">
        <v>751</v>
      </c>
      <c r="B83" s="6" t="s">
        <v>85</v>
      </c>
      <c r="C83" s="6">
        <v>146015</v>
      </c>
    </row>
    <row r="84" spans="1:3" x14ac:dyDescent="0.3">
      <c r="A84" s="6">
        <v>756</v>
      </c>
      <c r="B84" s="6" t="s">
        <v>88</v>
      </c>
      <c r="C84" s="6">
        <v>346</v>
      </c>
    </row>
    <row r="85" spans="1:3" x14ac:dyDescent="0.3">
      <c r="A85" s="6">
        <v>760</v>
      </c>
      <c r="B85" s="6" t="s">
        <v>90</v>
      </c>
      <c r="C85" s="6">
        <v>2163</v>
      </c>
    </row>
    <row r="86" spans="1:3" x14ac:dyDescent="0.3">
      <c r="A86" s="6">
        <v>766</v>
      </c>
      <c r="B86" s="6" t="s">
        <v>76</v>
      </c>
      <c r="C86" s="6">
        <v>1478</v>
      </c>
    </row>
    <row r="87" spans="1:3" x14ac:dyDescent="0.3">
      <c r="A87" s="6">
        <v>779</v>
      </c>
      <c r="B87" s="6" t="s">
        <v>91</v>
      </c>
      <c r="C87" s="6">
        <v>1904</v>
      </c>
    </row>
    <row r="88" spans="1:3" x14ac:dyDescent="0.3">
      <c r="A88" s="6">
        <v>791</v>
      </c>
      <c r="B88" s="6" t="s">
        <v>93</v>
      </c>
      <c r="C88" s="6">
        <v>19044</v>
      </c>
    </row>
    <row r="89" spans="1:3" x14ac:dyDescent="0.3">
      <c r="A89" s="6">
        <v>773</v>
      </c>
      <c r="B89" s="6" t="s">
        <v>100</v>
      </c>
      <c r="C89" s="6">
        <v>0</v>
      </c>
    </row>
    <row r="90" spans="1:3" x14ac:dyDescent="0.3">
      <c r="A90" s="6">
        <v>787</v>
      </c>
      <c r="B90" s="6" t="s">
        <v>102</v>
      </c>
      <c r="C90" s="6">
        <v>1980</v>
      </c>
    </row>
    <row r="91" spans="1:3" x14ac:dyDescent="0.3">
      <c r="A91" s="6">
        <v>810</v>
      </c>
      <c r="B91" s="6" t="s">
        <v>94</v>
      </c>
      <c r="C91" s="6">
        <v>1670</v>
      </c>
    </row>
    <row r="92" spans="1:3" x14ac:dyDescent="0.3">
      <c r="A92" s="6">
        <v>813</v>
      </c>
      <c r="B92" s="6" t="s">
        <v>95</v>
      </c>
      <c r="C92" s="6">
        <v>4414</v>
      </c>
    </row>
    <row r="93" spans="1:3" x14ac:dyDescent="0.3">
      <c r="A93" s="6">
        <v>820</v>
      </c>
      <c r="B93" s="6" t="s">
        <v>111</v>
      </c>
      <c r="C93" s="6">
        <v>0</v>
      </c>
    </row>
    <row r="94" spans="1:3" x14ac:dyDescent="0.3">
      <c r="A94" s="6">
        <v>825</v>
      </c>
      <c r="B94" s="6" t="s">
        <v>98</v>
      </c>
      <c r="C94" s="6">
        <v>0</v>
      </c>
    </row>
    <row r="95" spans="1:3" x14ac:dyDescent="0.3">
      <c r="A95" s="6">
        <v>840</v>
      </c>
      <c r="B95" s="6" t="s">
        <v>101</v>
      </c>
      <c r="C95" s="6">
        <v>48</v>
      </c>
    </row>
    <row r="96" spans="1:3" x14ac:dyDescent="0.3">
      <c r="A96" s="6">
        <v>846</v>
      </c>
      <c r="B96" s="6" t="s">
        <v>99</v>
      </c>
      <c r="C96" s="6">
        <v>164</v>
      </c>
    </row>
    <row r="97" spans="1:3" x14ac:dyDescent="0.3">
      <c r="A97" s="6">
        <v>849</v>
      </c>
      <c r="B97" s="6" t="s">
        <v>97</v>
      </c>
      <c r="C97" s="6">
        <v>360</v>
      </c>
    </row>
    <row r="98" spans="1:3" x14ac:dyDescent="0.3">
      <c r="A98" s="6">
        <v>851</v>
      </c>
      <c r="B98" s="6" t="s">
        <v>104</v>
      </c>
      <c r="C98" s="6">
        <v>28762</v>
      </c>
    </row>
    <row r="99" spans="1:3" x14ac:dyDescent="0.3">
      <c r="A99" s="6">
        <v>860</v>
      </c>
      <c r="B99" s="6" t="s">
        <v>96</v>
      </c>
      <c r="C99" s="6">
        <v>5993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3ACA-8FBE-4921-B046-B33F14AD99DC}">
  <dimension ref="A1:BC115"/>
  <sheetViews>
    <sheetView workbookViewId="0">
      <pane xSplit="2" ySplit="17" topLeftCell="C70" activePane="bottomRight" state="frozen"/>
      <selection pane="topRight" activeCell="C1" sqref="C1"/>
      <selection pane="bottomLeft" activeCell="A18" sqref="A18"/>
      <selection pane="bottomRight" activeCell="A75" sqref="A75:XFD75"/>
    </sheetView>
  </sheetViews>
  <sheetFormatPr defaultRowHeight="14.4" x14ac:dyDescent="0.3"/>
  <cols>
    <col min="2" max="2" width="13.44140625" bestFit="1" customWidth="1"/>
    <col min="55" max="55" width="9.77734375" bestFit="1" customWidth="1"/>
  </cols>
  <sheetData>
    <row r="1" spans="1:54" ht="15.6" x14ac:dyDescent="0.3">
      <c r="A1" s="9" t="str">
        <f>"Bilagstabel 1: Udligningsbeløb statsgaranti "&amp;aar</f>
        <v>Bilagstabel 1: Udligningsbeløb statsgaranti 2026</v>
      </c>
      <c r="B1" s="10"/>
      <c r="C1" s="11"/>
      <c r="D1" s="11"/>
      <c r="E1" s="12"/>
      <c r="F1" s="11"/>
      <c r="G1" s="11" t="s">
        <v>117</v>
      </c>
      <c r="H1" s="11"/>
      <c r="I1" s="11"/>
      <c r="J1" s="11"/>
      <c r="K1" s="11"/>
      <c r="L1" s="11"/>
      <c r="M1" s="13"/>
      <c r="N1" s="13" t="s">
        <v>118</v>
      </c>
      <c r="O1" s="13"/>
      <c r="P1" s="13"/>
      <c r="Q1" s="11"/>
      <c r="R1" s="11" t="s">
        <v>119</v>
      </c>
      <c r="S1" s="11"/>
      <c r="T1" s="45" t="s">
        <v>120</v>
      </c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6" t="s">
        <v>121</v>
      </c>
      <c r="AG1" s="47"/>
      <c r="AH1" s="47"/>
      <c r="AI1" s="47"/>
      <c r="AJ1" s="47"/>
      <c r="AK1" s="47"/>
      <c r="AL1" s="47"/>
      <c r="AM1" s="47"/>
      <c r="AN1" s="47"/>
      <c r="AO1" s="47"/>
      <c r="AP1" s="48"/>
      <c r="AQ1" s="14"/>
      <c r="AR1" s="49" t="s">
        <v>122</v>
      </c>
      <c r="AS1" s="50"/>
      <c r="AT1" s="50"/>
      <c r="AU1" s="50"/>
      <c r="AV1" s="50"/>
      <c r="AW1" s="50"/>
      <c r="AX1" s="50"/>
      <c r="AY1" s="50"/>
      <c r="AZ1" s="50"/>
      <c r="BA1" s="50"/>
      <c r="BB1" s="51"/>
    </row>
    <row r="2" spans="1:54" x14ac:dyDescent="0.3">
      <c r="A2" s="15"/>
      <c r="B2" s="15"/>
      <c r="C2" s="16">
        <v>1</v>
      </c>
      <c r="D2" s="16">
        <f>+C2+1</f>
        <v>2</v>
      </c>
      <c r="E2" s="16">
        <f t="shared" ref="E2:L2" si="0">+D2+1</f>
        <v>3</v>
      </c>
      <c r="F2" s="16">
        <f t="shared" si="0"/>
        <v>4</v>
      </c>
      <c r="G2" s="16">
        <f t="shared" si="0"/>
        <v>5</v>
      </c>
      <c r="H2" s="16">
        <f t="shared" si="0"/>
        <v>6</v>
      </c>
      <c r="I2" s="16">
        <f t="shared" si="0"/>
        <v>7</v>
      </c>
      <c r="J2" s="16">
        <f t="shared" si="0"/>
        <v>8</v>
      </c>
      <c r="K2" s="16">
        <f t="shared" si="0"/>
        <v>9</v>
      </c>
      <c r="L2" s="16">
        <f t="shared" si="0"/>
        <v>10</v>
      </c>
      <c r="M2" s="17">
        <v>1</v>
      </c>
      <c r="N2" s="17">
        <f>+M2+1</f>
        <v>2</v>
      </c>
      <c r="O2" s="17">
        <f t="shared" ref="O2:P2" si="1">+N2+1</f>
        <v>3</v>
      </c>
      <c r="P2" s="17">
        <f t="shared" si="1"/>
        <v>4</v>
      </c>
      <c r="Q2" s="18">
        <v>1</v>
      </c>
      <c r="R2" s="19">
        <f>+Q2+1</f>
        <v>2</v>
      </c>
      <c r="S2" s="20">
        <f>+R2+1</f>
        <v>3</v>
      </c>
      <c r="T2" s="17">
        <v>1</v>
      </c>
      <c r="U2" s="17">
        <f>+T2+1</f>
        <v>2</v>
      </c>
      <c r="V2" s="17">
        <f t="shared" ref="V2:AE2" si="2">+U2+1</f>
        <v>3</v>
      </c>
      <c r="W2" s="17">
        <f t="shared" si="2"/>
        <v>4</v>
      </c>
      <c r="X2" s="17">
        <f t="shared" si="2"/>
        <v>5</v>
      </c>
      <c r="Y2" s="17">
        <f t="shared" si="2"/>
        <v>6</v>
      </c>
      <c r="Z2" s="17">
        <f t="shared" si="2"/>
        <v>7</v>
      </c>
      <c r="AA2" s="17">
        <f t="shared" si="2"/>
        <v>8</v>
      </c>
      <c r="AB2" s="17">
        <f t="shared" si="2"/>
        <v>9</v>
      </c>
      <c r="AC2" s="17">
        <f t="shared" si="2"/>
        <v>10</v>
      </c>
      <c r="AD2" s="17">
        <f t="shared" si="2"/>
        <v>11</v>
      </c>
      <c r="AE2" s="17">
        <f t="shared" si="2"/>
        <v>12</v>
      </c>
      <c r="AF2" s="17">
        <v>1</v>
      </c>
      <c r="AG2" s="17">
        <f t="shared" ref="AG2:AQ2" si="3">+AF2+1</f>
        <v>2</v>
      </c>
      <c r="AH2" s="17">
        <f t="shared" si="3"/>
        <v>3</v>
      </c>
      <c r="AI2" s="17">
        <f t="shared" si="3"/>
        <v>4</v>
      </c>
      <c r="AJ2" s="17">
        <f t="shared" si="3"/>
        <v>5</v>
      </c>
      <c r="AK2" s="17">
        <f t="shared" si="3"/>
        <v>6</v>
      </c>
      <c r="AL2" s="17">
        <f t="shared" si="3"/>
        <v>7</v>
      </c>
      <c r="AM2" s="17">
        <f t="shared" si="3"/>
        <v>8</v>
      </c>
      <c r="AN2" s="17">
        <f t="shared" si="3"/>
        <v>9</v>
      </c>
      <c r="AO2" s="17">
        <f t="shared" si="3"/>
        <v>10</v>
      </c>
      <c r="AP2" s="17">
        <f t="shared" si="3"/>
        <v>11</v>
      </c>
      <c r="AQ2" s="17">
        <f t="shared" si="3"/>
        <v>12</v>
      </c>
      <c r="AR2" s="17">
        <v>1</v>
      </c>
      <c r="AS2" s="17">
        <f t="shared" ref="AS2:BB2" si="4">+AR2+1</f>
        <v>2</v>
      </c>
      <c r="AT2" s="17">
        <f t="shared" si="4"/>
        <v>3</v>
      </c>
      <c r="AU2" s="17">
        <f t="shared" si="4"/>
        <v>4</v>
      </c>
      <c r="AV2" s="17">
        <f t="shared" si="4"/>
        <v>5</v>
      </c>
      <c r="AW2" s="17">
        <f t="shared" si="4"/>
        <v>6</v>
      </c>
      <c r="AX2" s="17">
        <f t="shared" si="4"/>
        <v>7</v>
      </c>
      <c r="AY2" s="17">
        <f t="shared" si="4"/>
        <v>8</v>
      </c>
      <c r="AZ2" s="17">
        <f t="shared" si="4"/>
        <v>9</v>
      </c>
      <c r="BA2" s="17">
        <f>+AZ2+1</f>
        <v>10</v>
      </c>
      <c r="BB2" s="17">
        <f t="shared" si="4"/>
        <v>11</v>
      </c>
    </row>
    <row r="3" spans="1:54" x14ac:dyDescent="0.3">
      <c r="A3" s="21" t="s">
        <v>123</v>
      </c>
      <c r="B3" s="22" t="s">
        <v>124</v>
      </c>
      <c r="C3" s="21" t="s">
        <v>125</v>
      </c>
      <c r="D3" s="21" t="s">
        <v>126</v>
      </c>
      <c r="E3" s="21" t="s">
        <v>126</v>
      </c>
      <c r="F3" s="21" t="s">
        <v>127</v>
      </c>
      <c r="G3" s="21" t="s">
        <v>128</v>
      </c>
      <c r="H3" s="21" t="s">
        <v>129</v>
      </c>
      <c r="I3" s="21" t="s">
        <v>125</v>
      </c>
      <c r="J3" s="21" t="s">
        <v>126</v>
      </c>
      <c r="K3" s="21" t="s">
        <v>127</v>
      </c>
      <c r="L3" s="21" t="s">
        <v>130</v>
      </c>
      <c r="M3" s="21" t="s">
        <v>131</v>
      </c>
      <c r="N3" s="21" t="s">
        <v>132</v>
      </c>
      <c r="O3" s="21" t="s">
        <v>125</v>
      </c>
      <c r="P3" s="21" t="s">
        <v>125</v>
      </c>
      <c r="Q3" s="21" t="s">
        <v>133</v>
      </c>
      <c r="R3" s="21" t="s">
        <v>134</v>
      </c>
      <c r="S3" s="21" t="s">
        <v>134</v>
      </c>
      <c r="T3" s="21" t="s">
        <v>127</v>
      </c>
      <c r="U3" s="21" t="s">
        <v>135</v>
      </c>
      <c r="V3" s="21" t="s">
        <v>131</v>
      </c>
      <c r="W3" s="21" t="s">
        <v>131</v>
      </c>
      <c r="X3" s="21" t="s">
        <v>131</v>
      </c>
      <c r="Y3" s="21" t="s">
        <v>131</v>
      </c>
      <c r="Z3" s="21" t="s">
        <v>131</v>
      </c>
      <c r="AA3" s="21" t="s">
        <v>131</v>
      </c>
      <c r="AB3" s="21" t="s">
        <v>131</v>
      </c>
      <c r="AC3" s="21" t="s">
        <v>132</v>
      </c>
      <c r="AD3" s="21" t="s">
        <v>131</v>
      </c>
      <c r="AE3" s="21" t="s">
        <v>131</v>
      </c>
      <c r="AF3" s="21" t="s">
        <v>131</v>
      </c>
      <c r="AG3" s="21" t="s">
        <v>131</v>
      </c>
      <c r="AH3" s="21" t="s">
        <v>131</v>
      </c>
      <c r="AI3" s="21" t="s">
        <v>131</v>
      </c>
      <c r="AJ3" s="21" t="s">
        <v>131</v>
      </c>
      <c r="AK3" s="21" t="s">
        <v>131</v>
      </c>
      <c r="AL3" s="21" t="s">
        <v>131</v>
      </c>
      <c r="AM3" s="21" t="s">
        <v>136</v>
      </c>
      <c r="AN3" s="21" t="s">
        <v>136</v>
      </c>
      <c r="AO3" s="21" t="s">
        <v>131</v>
      </c>
      <c r="AP3" s="21" t="s">
        <v>137</v>
      </c>
      <c r="AQ3" s="21" t="s">
        <v>138</v>
      </c>
      <c r="AR3" s="21" t="s">
        <v>139</v>
      </c>
      <c r="AS3" s="21" t="s">
        <v>139</v>
      </c>
      <c r="AT3" s="21" t="s">
        <v>140</v>
      </c>
      <c r="AU3" s="21" t="s">
        <v>140</v>
      </c>
      <c r="AV3" s="21" t="s">
        <v>140</v>
      </c>
      <c r="AW3" s="21" t="s">
        <v>140</v>
      </c>
      <c r="AX3" s="21" t="s">
        <v>141</v>
      </c>
      <c r="AY3" s="21" t="s">
        <v>139</v>
      </c>
      <c r="AZ3" s="21" t="s">
        <v>139</v>
      </c>
      <c r="BA3" s="21"/>
      <c r="BB3" s="21"/>
    </row>
    <row r="4" spans="1:54" x14ac:dyDescent="0.3">
      <c r="A4" s="23"/>
      <c r="B4" s="23"/>
      <c r="C4" s="23" t="s">
        <v>142</v>
      </c>
      <c r="D4" s="23" t="s">
        <v>143</v>
      </c>
      <c r="E4" s="23" t="s">
        <v>143</v>
      </c>
      <c r="F4" s="23" t="s">
        <v>144</v>
      </c>
      <c r="G4" s="23" t="s">
        <v>145</v>
      </c>
      <c r="H4" s="23" t="s">
        <v>146</v>
      </c>
      <c r="I4" s="23" t="s">
        <v>142</v>
      </c>
      <c r="J4" s="23" t="s">
        <v>147</v>
      </c>
      <c r="K4" s="23" t="s">
        <v>144</v>
      </c>
      <c r="L4" s="23" t="s">
        <v>148</v>
      </c>
      <c r="M4" s="23" t="s">
        <v>149</v>
      </c>
      <c r="N4" s="23" t="s">
        <v>149</v>
      </c>
      <c r="O4" s="23" t="s">
        <v>142</v>
      </c>
      <c r="P4" s="23" t="s">
        <v>142</v>
      </c>
      <c r="Q4" s="23" t="s">
        <v>150</v>
      </c>
      <c r="R4" s="23" t="s">
        <v>150</v>
      </c>
      <c r="S4" s="23" t="s">
        <v>150</v>
      </c>
      <c r="T4" s="23" t="s">
        <v>151</v>
      </c>
      <c r="U4" s="21" t="s">
        <v>152</v>
      </c>
      <c r="V4" s="23" t="s">
        <v>153</v>
      </c>
      <c r="W4" s="23" t="s">
        <v>153</v>
      </c>
      <c r="X4" s="23" t="s">
        <v>153</v>
      </c>
      <c r="Y4" s="23" t="s">
        <v>153</v>
      </c>
      <c r="Z4" s="23" t="s">
        <v>153</v>
      </c>
      <c r="AA4" s="23" t="s">
        <v>153</v>
      </c>
      <c r="AB4" s="23" t="s">
        <v>153</v>
      </c>
      <c r="AC4" s="23" t="s">
        <v>153</v>
      </c>
      <c r="AD4" s="23" t="s">
        <v>153</v>
      </c>
      <c r="AE4" s="23" t="s">
        <v>149</v>
      </c>
      <c r="AF4" s="23" t="s">
        <v>153</v>
      </c>
      <c r="AG4" s="23" t="s">
        <v>153</v>
      </c>
      <c r="AH4" s="23" t="s">
        <v>154</v>
      </c>
      <c r="AI4" s="23" t="s">
        <v>153</v>
      </c>
      <c r="AJ4" s="23" t="s">
        <v>153</v>
      </c>
      <c r="AK4" s="23" t="s">
        <v>153</v>
      </c>
      <c r="AL4" s="23" t="s">
        <v>153</v>
      </c>
      <c r="AM4" s="23" t="s">
        <v>155</v>
      </c>
      <c r="AN4" s="23" t="s">
        <v>155</v>
      </c>
      <c r="AO4" s="23" t="s">
        <v>153</v>
      </c>
      <c r="AP4" s="23" t="s">
        <v>156</v>
      </c>
      <c r="AQ4" s="23" t="s">
        <v>157</v>
      </c>
      <c r="AR4" s="23" t="s">
        <v>158</v>
      </c>
      <c r="AS4" s="23" t="s">
        <v>158</v>
      </c>
      <c r="AT4" s="23" t="s">
        <v>159</v>
      </c>
      <c r="AU4" s="23" t="s">
        <v>159</v>
      </c>
      <c r="AV4" s="23" t="s">
        <v>159</v>
      </c>
      <c r="AW4" s="23" t="s">
        <v>159</v>
      </c>
      <c r="AX4" s="23" t="s">
        <v>160</v>
      </c>
      <c r="AY4" s="23" t="s">
        <v>161</v>
      </c>
      <c r="AZ4" s="23" t="s">
        <v>161</v>
      </c>
      <c r="BA4" s="23" t="s">
        <v>162</v>
      </c>
      <c r="BB4" s="23" t="s">
        <v>162</v>
      </c>
    </row>
    <row r="5" spans="1:54" x14ac:dyDescent="0.3">
      <c r="A5" s="23"/>
      <c r="B5" s="23"/>
      <c r="C5" s="23" t="s">
        <v>163</v>
      </c>
      <c r="D5" s="23" t="s">
        <v>164</v>
      </c>
      <c r="E5" s="23" t="s">
        <v>164</v>
      </c>
      <c r="F5" s="23" t="s">
        <v>163</v>
      </c>
      <c r="G5" s="23" t="s">
        <v>142</v>
      </c>
      <c r="H5" s="23" t="s">
        <v>149</v>
      </c>
      <c r="I5" s="23" t="s">
        <v>165</v>
      </c>
      <c r="J5" s="23" t="s">
        <v>148</v>
      </c>
      <c r="K5" s="23" t="s">
        <v>163</v>
      </c>
      <c r="L5" s="23" t="s">
        <v>166</v>
      </c>
      <c r="M5" s="23" t="s">
        <v>167</v>
      </c>
      <c r="N5" s="23" t="s">
        <v>167</v>
      </c>
      <c r="O5" s="23" t="s">
        <v>163</v>
      </c>
      <c r="P5" s="23" t="s">
        <v>163</v>
      </c>
      <c r="Q5" s="23" t="s">
        <v>168</v>
      </c>
      <c r="R5" s="23" t="s">
        <v>168</v>
      </c>
      <c r="S5" s="23" t="s">
        <v>168</v>
      </c>
      <c r="T5" s="23" t="s">
        <v>168</v>
      </c>
      <c r="U5" s="23" t="s">
        <v>151</v>
      </c>
      <c r="V5" s="23" t="s">
        <v>169</v>
      </c>
      <c r="W5" s="23" t="s">
        <v>170</v>
      </c>
      <c r="X5" s="23" t="s">
        <v>171</v>
      </c>
      <c r="Y5" s="23" t="s">
        <v>172</v>
      </c>
      <c r="Z5" s="23" t="s">
        <v>173</v>
      </c>
      <c r="AA5" s="23" t="s">
        <v>174</v>
      </c>
      <c r="AB5" s="23" t="s">
        <v>174</v>
      </c>
      <c r="AC5" s="23" t="s">
        <v>174</v>
      </c>
      <c r="AD5" s="23" t="s">
        <v>175</v>
      </c>
      <c r="AE5" s="23" t="s">
        <v>176</v>
      </c>
      <c r="AF5" s="23" t="s">
        <v>177</v>
      </c>
      <c r="AG5" s="23" t="s">
        <v>178</v>
      </c>
      <c r="AH5" s="23" t="s">
        <v>164</v>
      </c>
      <c r="AI5" s="23" t="s">
        <v>148</v>
      </c>
      <c r="AJ5" s="23" t="s">
        <v>148</v>
      </c>
      <c r="AK5" s="23" t="s">
        <v>179</v>
      </c>
      <c r="AL5" s="23" t="s">
        <v>179</v>
      </c>
      <c r="AM5" s="23" t="s">
        <v>180</v>
      </c>
      <c r="AN5" s="23" t="s">
        <v>180</v>
      </c>
      <c r="AO5" s="23" t="s">
        <v>181</v>
      </c>
      <c r="AP5" s="23" t="s">
        <v>182</v>
      </c>
      <c r="AQ5" s="23" t="s">
        <v>183</v>
      </c>
      <c r="AR5" s="23" t="s">
        <v>168</v>
      </c>
      <c r="AS5" s="23" t="s">
        <v>168</v>
      </c>
      <c r="AT5" s="23" t="s">
        <v>168</v>
      </c>
      <c r="AU5" s="23" t="s">
        <v>168</v>
      </c>
      <c r="AV5" s="23" t="s">
        <v>168</v>
      </c>
      <c r="AW5" s="23" t="s">
        <v>168</v>
      </c>
      <c r="AX5" s="23" t="s">
        <v>168</v>
      </c>
      <c r="AY5" s="23" t="s">
        <v>184</v>
      </c>
      <c r="AZ5" s="23" t="s">
        <v>184</v>
      </c>
      <c r="BA5" s="23"/>
      <c r="BB5" s="23"/>
    </row>
    <row r="6" spans="1:54" x14ac:dyDescent="0.3">
      <c r="A6" s="23"/>
      <c r="B6" s="23"/>
      <c r="C6" s="23" t="s">
        <v>185</v>
      </c>
      <c r="D6" s="23" t="s">
        <v>186</v>
      </c>
      <c r="E6" s="23" t="s">
        <v>186</v>
      </c>
      <c r="F6" s="23" t="s">
        <v>187</v>
      </c>
      <c r="G6" s="23"/>
      <c r="H6" s="23" t="s">
        <v>188</v>
      </c>
      <c r="I6" s="23" t="s">
        <v>189</v>
      </c>
      <c r="J6" s="23" t="s">
        <v>164</v>
      </c>
      <c r="K6" s="23" t="s">
        <v>187</v>
      </c>
      <c r="L6" s="23" t="s">
        <v>180</v>
      </c>
      <c r="M6" s="23" t="s">
        <v>190</v>
      </c>
      <c r="N6" s="23" t="s">
        <v>190</v>
      </c>
      <c r="O6" s="23" t="s">
        <v>191</v>
      </c>
      <c r="P6" s="23" t="s">
        <v>192</v>
      </c>
      <c r="Q6" s="23"/>
      <c r="R6" s="23" t="s">
        <v>149</v>
      </c>
      <c r="S6" s="23" t="s">
        <v>149</v>
      </c>
      <c r="T6" s="23"/>
      <c r="U6" s="23" t="s">
        <v>168</v>
      </c>
      <c r="V6" s="23" t="s">
        <v>193</v>
      </c>
      <c r="W6" s="23" t="s">
        <v>194</v>
      </c>
      <c r="X6" s="23" t="s">
        <v>193</v>
      </c>
      <c r="Y6" s="23" t="s">
        <v>195</v>
      </c>
      <c r="Z6" s="23" t="s">
        <v>196</v>
      </c>
      <c r="AA6" s="23" t="s">
        <v>197</v>
      </c>
      <c r="AB6" s="23" t="s">
        <v>198</v>
      </c>
      <c r="AC6" s="23" t="s">
        <v>198</v>
      </c>
      <c r="AD6" s="23" t="s">
        <v>199</v>
      </c>
      <c r="AE6" s="23" t="s">
        <v>200</v>
      </c>
      <c r="AF6" s="23" t="s">
        <v>201</v>
      </c>
      <c r="AG6" s="23" t="s">
        <v>202</v>
      </c>
      <c r="AH6" s="23" t="s">
        <v>186</v>
      </c>
      <c r="AI6" s="23" t="s">
        <v>164</v>
      </c>
      <c r="AJ6" s="23" t="s">
        <v>164</v>
      </c>
      <c r="AK6" s="23" t="s">
        <v>203</v>
      </c>
      <c r="AL6" s="23" t="s">
        <v>203</v>
      </c>
      <c r="AM6" s="23" t="s">
        <v>149</v>
      </c>
      <c r="AN6" s="23" t="s">
        <v>149</v>
      </c>
      <c r="AO6" s="23" t="s">
        <v>204</v>
      </c>
      <c r="AP6" s="23" t="s">
        <v>205</v>
      </c>
      <c r="AQ6" s="23" t="s">
        <v>206</v>
      </c>
      <c r="AR6" s="23" t="s">
        <v>149</v>
      </c>
      <c r="AS6" s="23" t="s">
        <v>149</v>
      </c>
      <c r="AT6" s="23" t="s">
        <v>149</v>
      </c>
      <c r="AU6" s="23" t="s">
        <v>149</v>
      </c>
      <c r="AV6" s="23" t="s">
        <v>149</v>
      </c>
      <c r="AW6" s="23" t="s">
        <v>149</v>
      </c>
      <c r="AX6" s="23" t="s">
        <v>149</v>
      </c>
      <c r="AY6" s="23" t="s">
        <v>207</v>
      </c>
      <c r="AZ6" s="23" t="s">
        <v>207</v>
      </c>
      <c r="BA6" s="23"/>
      <c r="BB6" s="23"/>
    </row>
    <row r="7" spans="1:54" x14ac:dyDescent="0.3">
      <c r="A7" s="23"/>
      <c r="B7" s="23"/>
      <c r="C7" s="23" t="s">
        <v>208</v>
      </c>
      <c r="D7" s="23" t="s">
        <v>209</v>
      </c>
      <c r="E7" s="23" t="s">
        <v>210</v>
      </c>
      <c r="F7" s="23" t="s">
        <v>149</v>
      </c>
      <c r="G7" s="23"/>
      <c r="H7" s="23" t="s">
        <v>145</v>
      </c>
      <c r="I7" s="23"/>
      <c r="J7" s="23" t="s">
        <v>186</v>
      </c>
      <c r="K7" s="23" t="s">
        <v>149</v>
      </c>
      <c r="L7" s="23"/>
      <c r="M7" s="23" t="s">
        <v>211</v>
      </c>
      <c r="N7" s="23" t="s">
        <v>211</v>
      </c>
      <c r="O7" s="23" t="s">
        <v>212</v>
      </c>
      <c r="P7" s="23" t="s">
        <v>208</v>
      </c>
      <c r="Q7" s="23"/>
      <c r="R7" s="23" t="s">
        <v>213</v>
      </c>
      <c r="S7" s="23" t="s">
        <v>214</v>
      </c>
      <c r="T7" s="23"/>
      <c r="U7" s="23"/>
      <c r="V7" s="23" t="s">
        <v>215</v>
      </c>
      <c r="W7" s="23" t="s">
        <v>195</v>
      </c>
      <c r="X7" s="23" t="s">
        <v>195</v>
      </c>
      <c r="Y7" s="23" t="s">
        <v>216</v>
      </c>
      <c r="Z7" s="23" t="s">
        <v>163</v>
      </c>
      <c r="AA7" s="23" t="s">
        <v>211</v>
      </c>
      <c r="AB7" s="23" t="s">
        <v>217</v>
      </c>
      <c r="AC7" s="23" t="s">
        <v>217</v>
      </c>
      <c r="AD7" s="23" t="s">
        <v>148</v>
      </c>
      <c r="AE7" s="23" t="s">
        <v>218</v>
      </c>
      <c r="AF7" s="23" t="s">
        <v>219</v>
      </c>
      <c r="AG7" s="23" t="s">
        <v>220</v>
      </c>
      <c r="AH7" s="23" t="s">
        <v>178</v>
      </c>
      <c r="AI7" s="23" t="s">
        <v>186</v>
      </c>
      <c r="AJ7" s="23" t="s">
        <v>221</v>
      </c>
      <c r="AK7" s="23" t="s">
        <v>163</v>
      </c>
      <c r="AL7" s="23" t="s">
        <v>163</v>
      </c>
      <c r="AM7" s="23" t="s">
        <v>222</v>
      </c>
      <c r="AN7" s="23" t="s">
        <v>222</v>
      </c>
      <c r="AO7" s="23"/>
      <c r="AP7" s="23" t="s">
        <v>223</v>
      </c>
      <c r="AQ7" s="23" t="s">
        <v>224</v>
      </c>
      <c r="AR7" s="23" t="s">
        <v>225</v>
      </c>
      <c r="AS7" s="23" t="s">
        <v>225</v>
      </c>
      <c r="AT7" s="23" t="s">
        <v>225</v>
      </c>
      <c r="AU7" s="23" t="s">
        <v>225</v>
      </c>
      <c r="AV7" s="23" t="s">
        <v>225</v>
      </c>
      <c r="AW7" s="23" t="s">
        <v>225</v>
      </c>
      <c r="AX7" s="23" t="s">
        <v>225</v>
      </c>
      <c r="AY7" s="23" t="s">
        <v>226</v>
      </c>
      <c r="AZ7" s="23" t="s">
        <v>226</v>
      </c>
      <c r="BA7" s="23"/>
      <c r="BB7" s="23"/>
    </row>
    <row r="8" spans="1:54" x14ac:dyDescent="0.3">
      <c r="A8" s="23"/>
      <c r="B8" s="23"/>
      <c r="C8" s="23" t="s">
        <v>227</v>
      </c>
      <c r="D8" s="23" t="s">
        <v>185</v>
      </c>
      <c r="E8" s="23" t="s">
        <v>185</v>
      </c>
      <c r="F8" s="23" t="s">
        <v>185</v>
      </c>
      <c r="G8" s="23"/>
      <c r="H8" s="23" t="s">
        <v>142</v>
      </c>
      <c r="I8" s="23"/>
      <c r="J8" s="23" t="s">
        <v>210</v>
      </c>
      <c r="K8" s="23" t="s">
        <v>165</v>
      </c>
      <c r="L8" s="23"/>
      <c r="M8" s="23" t="s">
        <v>228</v>
      </c>
      <c r="N8" s="23" t="s">
        <v>228</v>
      </c>
      <c r="O8" s="23" t="s">
        <v>229</v>
      </c>
      <c r="P8" s="23" t="s">
        <v>230</v>
      </c>
      <c r="Q8" s="23"/>
      <c r="R8" s="23" t="s">
        <v>231</v>
      </c>
      <c r="S8" s="23"/>
      <c r="T8" s="23"/>
      <c r="U8" s="23"/>
      <c r="V8" s="23" t="s">
        <v>232</v>
      </c>
      <c r="W8" s="23" t="s">
        <v>233</v>
      </c>
      <c r="X8" s="23" t="s">
        <v>216</v>
      </c>
      <c r="Y8" s="23"/>
      <c r="Z8" s="23" t="s">
        <v>234</v>
      </c>
      <c r="AA8" s="23" t="s">
        <v>235</v>
      </c>
      <c r="AB8" s="23" t="s">
        <v>148</v>
      </c>
      <c r="AC8" s="23" t="s">
        <v>148</v>
      </c>
      <c r="AD8" s="23" t="s">
        <v>164</v>
      </c>
      <c r="AE8" s="23" t="s">
        <v>236</v>
      </c>
      <c r="AF8" s="23"/>
      <c r="AG8" s="23" t="s">
        <v>148</v>
      </c>
      <c r="AH8" s="23" t="s">
        <v>237</v>
      </c>
      <c r="AI8" s="23" t="s">
        <v>238</v>
      </c>
      <c r="AJ8" s="23" t="s">
        <v>239</v>
      </c>
      <c r="AK8" s="23" t="s">
        <v>240</v>
      </c>
      <c r="AL8" s="23" t="s">
        <v>240</v>
      </c>
      <c r="AM8" s="23" t="s">
        <v>240</v>
      </c>
      <c r="AN8" s="23" t="s">
        <v>240</v>
      </c>
      <c r="AO8" s="23"/>
      <c r="AP8" s="23"/>
      <c r="AQ8" s="23" t="s">
        <v>241</v>
      </c>
      <c r="AR8" s="23" t="s">
        <v>179</v>
      </c>
      <c r="AS8" s="23" t="s">
        <v>179</v>
      </c>
      <c r="AT8" s="23" t="s">
        <v>179</v>
      </c>
      <c r="AU8" s="23" t="s">
        <v>179</v>
      </c>
      <c r="AV8" s="23" t="s">
        <v>179</v>
      </c>
      <c r="AW8" s="23" t="s">
        <v>179</v>
      </c>
      <c r="AX8" s="23" t="s">
        <v>179</v>
      </c>
      <c r="AY8" s="23" t="s">
        <v>225</v>
      </c>
      <c r="AZ8" s="23" t="s">
        <v>225</v>
      </c>
      <c r="BA8" s="23"/>
      <c r="BB8" s="23"/>
    </row>
    <row r="9" spans="1:54" x14ac:dyDescent="0.3">
      <c r="A9" s="23"/>
      <c r="B9" s="23"/>
      <c r="C9" s="23"/>
      <c r="D9" s="23" t="s">
        <v>208</v>
      </c>
      <c r="E9" s="23" t="s">
        <v>208</v>
      </c>
      <c r="F9" s="23" t="s">
        <v>208</v>
      </c>
      <c r="G9" s="23"/>
      <c r="H9" s="23"/>
      <c r="I9" s="23"/>
      <c r="J9" s="23" t="s">
        <v>165</v>
      </c>
      <c r="K9" s="23" t="s">
        <v>189</v>
      </c>
      <c r="L9" s="23"/>
      <c r="M9" s="23" t="s">
        <v>148</v>
      </c>
      <c r="N9" s="23" t="s">
        <v>148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 t="s">
        <v>242</v>
      </c>
      <c r="AA9" s="23" t="s">
        <v>148</v>
      </c>
      <c r="AB9" s="23" t="s">
        <v>164</v>
      </c>
      <c r="AC9" s="23" t="s">
        <v>164</v>
      </c>
      <c r="AD9" s="23"/>
      <c r="AE9" s="23" t="s">
        <v>243</v>
      </c>
      <c r="AF9" s="23"/>
      <c r="AG9" s="23" t="s">
        <v>164</v>
      </c>
      <c r="AH9" s="23" t="s">
        <v>244</v>
      </c>
      <c r="AI9" s="23" t="s">
        <v>245</v>
      </c>
      <c r="AJ9" s="23" t="s">
        <v>246</v>
      </c>
      <c r="AK9" s="23" t="s">
        <v>147</v>
      </c>
      <c r="AL9" s="23" t="s">
        <v>147</v>
      </c>
      <c r="AM9" s="23" t="s">
        <v>147</v>
      </c>
      <c r="AN9" s="23" t="s">
        <v>147</v>
      </c>
      <c r="AO9" s="23"/>
      <c r="AP9" s="23"/>
      <c r="AQ9" s="23" t="s">
        <v>247</v>
      </c>
      <c r="AR9" s="23" t="s">
        <v>248</v>
      </c>
      <c r="AS9" s="23" t="s">
        <v>248</v>
      </c>
      <c r="AT9" s="23" t="s">
        <v>248</v>
      </c>
      <c r="AU9" s="23" t="s">
        <v>248</v>
      </c>
      <c r="AV9" s="23" t="s">
        <v>248</v>
      </c>
      <c r="AW9" s="23" t="s">
        <v>248</v>
      </c>
      <c r="AX9" s="23" t="s">
        <v>248</v>
      </c>
      <c r="AY9" s="23" t="s">
        <v>249</v>
      </c>
      <c r="AZ9" s="23" t="s">
        <v>249</v>
      </c>
      <c r="BA9" s="23"/>
      <c r="BB9" s="23"/>
    </row>
    <row r="10" spans="1:54" x14ac:dyDescent="0.3">
      <c r="A10" s="23"/>
      <c r="B10" s="23"/>
      <c r="C10" s="23"/>
      <c r="D10" s="23" t="s">
        <v>227</v>
      </c>
      <c r="E10" s="23" t="s">
        <v>227</v>
      </c>
      <c r="F10" s="23" t="s">
        <v>227</v>
      </c>
      <c r="G10" s="23"/>
      <c r="H10" s="23"/>
      <c r="I10" s="23"/>
      <c r="J10" s="23" t="s">
        <v>189</v>
      </c>
      <c r="K10" s="23"/>
      <c r="L10" s="23"/>
      <c r="M10" s="23" t="s">
        <v>250</v>
      </c>
      <c r="N10" s="23" t="s">
        <v>250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 t="s">
        <v>195</v>
      </c>
      <c r="AA10" s="23" t="s">
        <v>164</v>
      </c>
      <c r="AB10" s="23"/>
      <c r="AC10" s="23"/>
      <c r="AD10" s="23"/>
      <c r="AE10" s="23" t="s">
        <v>251</v>
      </c>
      <c r="AF10" s="23"/>
      <c r="AG10" s="23"/>
      <c r="AH10" s="23" t="s">
        <v>252</v>
      </c>
      <c r="AI10" s="23"/>
      <c r="AJ10" s="23" t="s">
        <v>253</v>
      </c>
      <c r="AK10" s="23" t="s">
        <v>254</v>
      </c>
      <c r="AL10" s="23" t="s">
        <v>255</v>
      </c>
      <c r="AM10" s="23" t="s">
        <v>254</v>
      </c>
      <c r="AN10" s="23" t="s">
        <v>255</v>
      </c>
      <c r="AO10" s="23"/>
      <c r="AP10" s="23"/>
      <c r="AQ10" s="23" t="s">
        <v>256</v>
      </c>
      <c r="AR10" s="23" t="s">
        <v>257</v>
      </c>
      <c r="AS10" s="23" t="s">
        <v>257</v>
      </c>
      <c r="AT10" s="23" t="s">
        <v>258</v>
      </c>
      <c r="AU10" s="23" t="s">
        <v>258</v>
      </c>
      <c r="AV10" s="23" t="s">
        <v>258</v>
      </c>
      <c r="AW10" s="23" t="s">
        <v>258</v>
      </c>
      <c r="AX10" s="23" t="s">
        <v>258</v>
      </c>
      <c r="AY10" s="23" t="s">
        <v>259</v>
      </c>
      <c r="AZ10" s="23" t="s">
        <v>259</v>
      </c>
      <c r="BA10" s="23"/>
      <c r="BB10" s="23"/>
    </row>
    <row r="11" spans="1:54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 t="s">
        <v>260</v>
      </c>
      <c r="AA11" s="23"/>
      <c r="AB11" s="23"/>
      <c r="AC11" s="23"/>
      <c r="AD11" s="23"/>
      <c r="AE11" s="23"/>
      <c r="AF11" s="23"/>
      <c r="AG11" s="23"/>
      <c r="AH11" s="23" t="s">
        <v>261</v>
      </c>
      <c r="AI11" s="23"/>
      <c r="AJ11" s="23" t="s">
        <v>262</v>
      </c>
      <c r="AK11" s="23" t="s">
        <v>263</v>
      </c>
      <c r="AL11" s="23" t="s">
        <v>264</v>
      </c>
      <c r="AM11" s="23" t="s">
        <v>263</v>
      </c>
      <c r="AN11" s="23" t="s">
        <v>264</v>
      </c>
      <c r="AO11" s="23"/>
      <c r="AP11" s="23"/>
      <c r="AQ11" s="23" t="s">
        <v>265</v>
      </c>
      <c r="AR11" s="23" t="s">
        <v>266</v>
      </c>
      <c r="AS11" s="23" t="s">
        <v>267</v>
      </c>
      <c r="AT11" s="23" t="s">
        <v>268</v>
      </c>
      <c r="AU11" s="23" t="s">
        <v>266</v>
      </c>
      <c r="AV11" s="23" t="s">
        <v>269</v>
      </c>
      <c r="AW11" s="23" t="s">
        <v>270</v>
      </c>
      <c r="AX11" s="23" t="s">
        <v>271</v>
      </c>
      <c r="AY11" s="23" t="s">
        <v>266</v>
      </c>
      <c r="AZ11" s="23" t="s">
        <v>269</v>
      </c>
      <c r="BA11" s="23"/>
      <c r="BB11" s="23"/>
    </row>
    <row r="12" spans="1:54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 t="s">
        <v>272</v>
      </c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</row>
    <row r="13" spans="1:54" x14ac:dyDescent="0.3">
      <c r="A13" s="23"/>
      <c r="B13" s="23"/>
      <c r="C13" s="23">
        <v>3</v>
      </c>
      <c r="D13" s="23">
        <f>+C13+1</f>
        <v>4</v>
      </c>
      <c r="E13" s="23">
        <f t="shared" ref="E13:T14" si="5">+D13+1</f>
        <v>5</v>
      </c>
      <c r="F13" s="23">
        <f t="shared" si="5"/>
        <v>6</v>
      </c>
      <c r="G13" s="23">
        <f t="shared" si="5"/>
        <v>7</v>
      </c>
      <c r="H13" s="23">
        <f t="shared" si="5"/>
        <v>8</v>
      </c>
      <c r="I13" s="23">
        <f t="shared" si="5"/>
        <v>9</v>
      </c>
      <c r="J13" s="23">
        <f t="shared" si="5"/>
        <v>10</v>
      </c>
      <c r="K13" s="23">
        <f t="shared" si="5"/>
        <v>11</v>
      </c>
      <c r="L13" s="23">
        <f t="shared" si="5"/>
        <v>12</v>
      </c>
      <c r="M13" s="23">
        <f t="shared" si="5"/>
        <v>13</v>
      </c>
      <c r="N13" s="23">
        <f t="shared" si="5"/>
        <v>14</v>
      </c>
      <c r="O13" s="23">
        <f t="shared" si="5"/>
        <v>15</v>
      </c>
      <c r="P13" s="23">
        <f t="shared" si="5"/>
        <v>16</v>
      </c>
      <c r="Q13" s="23">
        <f t="shared" si="5"/>
        <v>17</v>
      </c>
      <c r="R13" s="23">
        <f t="shared" si="5"/>
        <v>18</v>
      </c>
      <c r="S13" s="23">
        <f t="shared" si="5"/>
        <v>19</v>
      </c>
      <c r="T13" s="23">
        <f t="shared" si="5"/>
        <v>20</v>
      </c>
      <c r="U13" s="23">
        <f t="shared" ref="U13:AJ14" si="6">+T13+1</f>
        <v>21</v>
      </c>
      <c r="V13" s="23">
        <f t="shared" si="6"/>
        <v>22</v>
      </c>
      <c r="W13" s="23">
        <f t="shared" si="6"/>
        <v>23</v>
      </c>
      <c r="X13" s="23">
        <f t="shared" si="6"/>
        <v>24</v>
      </c>
      <c r="Y13" s="23">
        <f t="shared" si="6"/>
        <v>25</v>
      </c>
      <c r="Z13" s="23">
        <f t="shared" si="6"/>
        <v>26</v>
      </c>
      <c r="AA13" s="23">
        <f t="shared" si="6"/>
        <v>27</v>
      </c>
      <c r="AB13" s="23">
        <f t="shared" si="6"/>
        <v>28</v>
      </c>
      <c r="AC13" s="23">
        <f t="shared" si="6"/>
        <v>29</v>
      </c>
      <c r="AD13" s="23">
        <f t="shared" si="6"/>
        <v>30</v>
      </c>
      <c r="AE13" s="23">
        <f t="shared" si="6"/>
        <v>31</v>
      </c>
      <c r="AF13" s="23">
        <f t="shared" si="6"/>
        <v>32</v>
      </c>
      <c r="AG13" s="23">
        <f t="shared" si="6"/>
        <v>33</v>
      </c>
      <c r="AH13" s="23">
        <f t="shared" si="6"/>
        <v>34</v>
      </c>
      <c r="AI13" s="23">
        <f t="shared" si="6"/>
        <v>35</v>
      </c>
      <c r="AJ13" s="23">
        <f t="shared" si="6"/>
        <v>36</v>
      </c>
      <c r="AK13" s="23">
        <f t="shared" ref="AK13:AZ14" si="7">+AJ13+1</f>
        <v>37</v>
      </c>
      <c r="AL13" s="23">
        <f t="shared" si="7"/>
        <v>38</v>
      </c>
      <c r="AM13" s="23">
        <f t="shared" si="7"/>
        <v>39</v>
      </c>
      <c r="AN13" s="23">
        <f t="shared" si="7"/>
        <v>40</v>
      </c>
      <c r="AO13" s="23">
        <f t="shared" si="7"/>
        <v>41</v>
      </c>
      <c r="AP13" s="23">
        <f t="shared" si="7"/>
        <v>42</v>
      </c>
      <c r="AQ13" s="23">
        <f t="shared" si="7"/>
        <v>43</v>
      </c>
      <c r="AR13" s="23">
        <f t="shared" si="7"/>
        <v>44</v>
      </c>
      <c r="AS13" s="23">
        <f t="shared" si="7"/>
        <v>45</v>
      </c>
      <c r="AT13" s="23">
        <f t="shared" si="7"/>
        <v>46</v>
      </c>
      <c r="AU13" s="23">
        <f t="shared" si="7"/>
        <v>47</v>
      </c>
      <c r="AV13" s="23">
        <f t="shared" si="7"/>
        <v>48</v>
      </c>
      <c r="AW13" s="23">
        <f t="shared" si="7"/>
        <v>49</v>
      </c>
      <c r="AX13" s="23">
        <f t="shared" si="7"/>
        <v>50</v>
      </c>
      <c r="AY13" s="23">
        <f t="shared" si="7"/>
        <v>51</v>
      </c>
      <c r="AZ13" s="23">
        <f t="shared" si="7"/>
        <v>52</v>
      </c>
      <c r="BA13" s="23">
        <f>+AZ13+1</f>
        <v>53</v>
      </c>
      <c r="BB13" s="23">
        <f t="shared" ref="BB13:BB14" si="8">+BA13+1</f>
        <v>54</v>
      </c>
    </row>
    <row r="14" spans="1:54" x14ac:dyDescent="0.3">
      <c r="A14" s="24"/>
      <c r="B14" s="24"/>
      <c r="C14" s="24">
        <v>1</v>
      </c>
      <c r="D14" s="24">
        <f>+C14+1</f>
        <v>2</v>
      </c>
      <c r="E14" s="24">
        <f t="shared" si="5"/>
        <v>3</v>
      </c>
      <c r="F14" s="24">
        <f t="shared" si="5"/>
        <v>4</v>
      </c>
      <c r="G14" s="24">
        <f t="shared" si="5"/>
        <v>5</v>
      </c>
      <c r="H14" s="24">
        <f t="shared" si="5"/>
        <v>6</v>
      </c>
      <c r="I14" s="24">
        <f t="shared" si="5"/>
        <v>7</v>
      </c>
      <c r="J14" s="24">
        <f t="shared" si="5"/>
        <v>8</v>
      </c>
      <c r="K14" s="24">
        <f t="shared" si="5"/>
        <v>9</v>
      </c>
      <c r="L14" s="24">
        <f t="shared" si="5"/>
        <v>10</v>
      </c>
      <c r="M14" s="24">
        <f t="shared" si="5"/>
        <v>11</v>
      </c>
      <c r="N14" s="24">
        <f t="shared" si="5"/>
        <v>12</v>
      </c>
      <c r="O14" s="24">
        <f t="shared" si="5"/>
        <v>13</v>
      </c>
      <c r="P14" s="24">
        <f t="shared" si="5"/>
        <v>14</v>
      </c>
      <c r="Q14" s="24">
        <f t="shared" si="5"/>
        <v>15</v>
      </c>
      <c r="R14" s="24">
        <f t="shared" si="5"/>
        <v>16</v>
      </c>
      <c r="S14" s="24">
        <f t="shared" si="5"/>
        <v>17</v>
      </c>
      <c r="T14" s="24">
        <f t="shared" si="5"/>
        <v>18</v>
      </c>
      <c r="U14" s="24">
        <f t="shared" si="6"/>
        <v>19</v>
      </c>
      <c r="V14" s="24">
        <f t="shared" si="6"/>
        <v>20</v>
      </c>
      <c r="W14" s="24">
        <f t="shared" si="6"/>
        <v>21</v>
      </c>
      <c r="X14" s="24">
        <f t="shared" si="6"/>
        <v>22</v>
      </c>
      <c r="Y14" s="24">
        <f t="shared" si="6"/>
        <v>23</v>
      </c>
      <c r="Z14" s="24">
        <f t="shared" si="6"/>
        <v>24</v>
      </c>
      <c r="AA14" s="24">
        <f t="shared" si="6"/>
        <v>25</v>
      </c>
      <c r="AB14" s="24">
        <f t="shared" si="6"/>
        <v>26</v>
      </c>
      <c r="AC14" s="24">
        <f t="shared" si="6"/>
        <v>27</v>
      </c>
      <c r="AD14" s="24">
        <f t="shared" si="6"/>
        <v>28</v>
      </c>
      <c r="AE14" s="24">
        <f t="shared" si="6"/>
        <v>29</v>
      </c>
      <c r="AF14" s="24">
        <f t="shared" si="6"/>
        <v>30</v>
      </c>
      <c r="AG14" s="24">
        <f t="shared" si="6"/>
        <v>31</v>
      </c>
      <c r="AH14" s="24">
        <f t="shared" si="6"/>
        <v>32</v>
      </c>
      <c r="AI14" s="24">
        <f t="shared" si="6"/>
        <v>33</v>
      </c>
      <c r="AJ14" s="24">
        <f t="shared" si="6"/>
        <v>34</v>
      </c>
      <c r="AK14" s="24">
        <f t="shared" si="7"/>
        <v>35</v>
      </c>
      <c r="AL14" s="24">
        <f t="shared" si="7"/>
        <v>36</v>
      </c>
      <c r="AM14" s="24">
        <f t="shared" si="7"/>
        <v>37</v>
      </c>
      <c r="AN14" s="24">
        <f t="shared" si="7"/>
        <v>38</v>
      </c>
      <c r="AO14" s="24">
        <f t="shared" si="7"/>
        <v>39</v>
      </c>
      <c r="AP14" s="24">
        <f t="shared" si="7"/>
        <v>40</v>
      </c>
      <c r="AQ14" s="24">
        <f t="shared" si="7"/>
        <v>41</v>
      </c>
      <c r="AR14" s="24">
        <f t="shared" si="7"/>
        <v>42</v>
      </c>
      <c r="AS14" s="24">
        <f t="shared" si="7"/>
        <v>43</v>
      </c>
      <c r="AT14" s="24">
        <f t="shared" si="7"/>
        <v>44</v>
      </c>
      <c r="AU14" s="24">
        <f t="shared" si="7"/>
        <v>45</v>
      </c>
      <c r="AV14" s="24">
        <f t="shared" si="7"/>
        <v>46</v>
      </c>
      <c r="AW14" s="24">
        <f t="shared" si="7"/>
        <v>47</v>
      </c>
      <c r="AX14" s="24">
        <f t="shared" si="7"/>
        <v>48</v>
      </c>
      <c r="AY14" s="24">
        <f t="shared" si="7"/>
        <v>49</v>
      </c>
      <c r="AZ14" s="24">
        <f t="shared" si="7"/>
        <v>50</v>
      </c>
      <c r="BA14" s="24">
        <f>+AZ14+1</f>
        <v>51</v>
      </c>
      <c r="BB14" s="24">
        <f t="shared" si="8"/>
        <v>52</v>
      </c>
    </row>
    <row r="15" spans="1:54" x14ac:dyDescent="0.3">
      <c r="A15" s="15"/>
      <c r="B15" s="1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  <c r="N15" s="26"/>
      <c r="O15" s="26"/>
      <c r="P15" s="26"/>
      <c r="Q15" s="25"/>
      <c r="R15" s="25"/>
      <c r="S15" s="25"/>
      <c r="T15" s="26"/>
      <c r="U15" s="26"/>
      <c r="V15" s="26"/>
      <c r="W15" s="27"/>
      <c r="X15" s="27"/>
      <c r="Y15" s="27"/>
      <c r="Z15" s="27"/>
      <c r="AA15" s="27"/>
      <c r="AB15" s="27"/>
      <c r="AC15" s="27"/>
      <c r="AD15" s="27"/>
      <c r="AE15" s="27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</row>
    <row r="16" spans="1:54" x14ac:dyDescent="0.3">
      <c r="A16" s="29">
        <v>1</v>
      </c>
      <c r="B16" s="30" t="s">
        <v>273</v>
      </c>
      <c r="C16" s="31">
        <f t="shared" ref="C16:BA16" si="9">SUM(C18:C115)</f>
        <v>0</v>
      </c>
      <c r="D16" s="31">
        <f t="shared" si="9"/>
        <v>471876</v>
      </c>
      <c r="E16" s="31">
        <f t="shared" si="9"/>
        <v>-1508340</v>
      </c>
      <c r="F16" s="31">
        <f t="shared" si="9"/>
        <v>1036464</v>
      </c>
      <c r="G16" s="31">
        <f t="shared" si="9"/>
        <v>303108</v>
      </c>
      <c r="H16" s="31">
        <f t="shared" si="9"/>
        <v>-303108</v>
      </c>
      <c r="I16" s="31">
        <f t="shared" si="9"/>
        <v>0</v>
      </c>
      <c r="J16" s="31">
        <f t="shared" si="9"/>
        <v>263124</v>
      </c>
      <c r="K16" s="31">
        <f t="shared" si="9"/>
        <v>-263124</v>
      </c>
      <c r="L16" s="31">
        <f t="shared" si="9"/>
        <v>0</v>
      </c>
      <c r="M16" s="31">
        <f t="shared" si="9"/>
        <v>3723756</v>
      </c>
      <c r="N16" s="31">
        <f t="shared" si="9"/>
        <v>-3723756</v>
      </c>
      <c r="O16" s="31">
        <f t="shared" si="9"/>
        <v>0</v>
      </c>
      <c r="P16" s="31">
        <f t="shared" si="9"/>
        <v>0</v>
      </c>
      <c r="Q16" s="31">
        <f t="shared" si="9"/>
        <v>78347304</v>
      </c>
      <c r="R16" s="31">
        <f t="shared" si="9"/>
        <v>3000000</v>
      </c>
      <c r="S16" s="31">
        <f t="shared" si="9"/>
        <v>999996</v>
      </c>
      <c r="T16" s="31">
        <f t="shared" si="9"/>
        <v>3500004</v>
      </c>
      <c r="U16" s="31">
        <f t="shared" si="9"/>
        <v>1827996</v>
      </c>
      <c r="V16" s="31">
        <f t="shared" si="9"/>
        <v>670200</v>
      </c>
      <c r="W16" s="31">
        <f t="shared" si="9"/>
        <v>893100</v>
      </c>
      <c r="X16" s="31">
        <f t="shared" si="9"/>
        <v>1196604</v>
      </c>
      <c r="Y16" s="31">
        <f t="shared" si="9"/>
        <v>1253304</v>
      </c>
      <c r="Z16" s="31">
        <f t="shared" si="9"/>
        <v>119496</v>
      </c>
      <c r="AA16" s="31">
        <f t="shared" si="9"/>
        <v>1769796</v>
      </c>
      <c r="AB16" s="31">
        <f t="shared" si="9"/>
        <v>713400</v>
      </c>
      <c r="AC16" s="31">
        <f t="shared" si="9"/>
        <v>-426696</v>
      </c>
      <c r="AD16" s="31">
        <f t="shared" si="9"/>
        <v>117996</v>
      </c>
      <c r="AE16" s="31">
        <f t="shared" si="9"/>
        <v>106296</v>
      </c>
      <c r="AF16" s="31">
        <f t="shared" si="9"/>
        <v>37896</v>
      </c>
      <c r="AG16" s="31">
        <f t="shared" si="9"/>
        <v>936</v>
      </c>
      <c r="AH16" s="31">
        <f t="shared" si="9"/>
        <v>375696</v>
      </c>
      <c r="AI16" s="31">
        <f t="shared" si="9"/>
        <v>140196</v>
      </c>
      <c r="AJ16" s="31">
        <f t="shared" si="9"/>
        <v>254904</v>
      </c>
      <c r="AK16" s="31">
        <f t="shared" si="9"/>
        <v>45600</v>
      </c>
      <c r="AL16" s="31">
        <f t="shared" si="9"/>
        <v>161508</v>
      </c>
      <c r="AM16" s="31">
        <f t="shared" si="9"/>
        <v>9696</v>
      </c>
      <c r="AN16" s="31">
        <f t="shared" si="9"/>
        <v>13404</v>
      </c>
      <c r="AO16" s="31">
        <f t="shared" si="9"/>
        <v>2500</v>
      </c>
      <c r="AP16" s="31">
        <f t="shared" si="9"/>
        <v>15804</v>
      </c>
      <c r="AQ16" s="31">
        <f t="shared" si="9"/>
        <v>433656</v>
      </c>
      <c r="AR16" s="31">
        <f t="shared" si="9"/>
        <v>36240</v>
      </c>
      <c r="AS16" s="31">
        <f t="shared" si="9"/>
        <v>72252</v>
      </c>
      <c r="AT16" s="31">
        <f t="shared" si="9"/>
        <v>24420</v>
      </c>
      <c r="AU16" s="31">
        <f t="shared" si="9"/>
        <v>31836</v>
      </c>
      <c r="AV16" s="31">
        <f t="shared" si="9"/>
        <v>68124</v>
      </c>
      <c r="AW16" s="31">
        <f t="shared" si="9"/>
        <v>32508</v>
      </c>
      <c r="AX16" s="31">
        <f t="shared" si="9"/>
        <v>257544</v>
      </c>
      <c r="AY16" s="31">
        <f t="shared" si="9"/>
        <v>-84000</v>
      </c>
      <c r="AZ16" s="31">
        <f t="shared" si="9"/>
        <v>-333492</v>
      </c>
      <c r="BA16" s="31">
        <f t="shared" si="9"/>
        <v>0</v>
      </c>
      <c r="BB16" s="31">
        <f>SUM(BB18:BB115)</f>
        <v>0</v>
      </c>
    </row>
    <row r="17" spans="1:55" x14ac:dyDescent="0.3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7"/>
      <c r="N17" s="27"/>
      <c r="O17" s="27"/>
      <c r="P17" s="27"/>
      <c r="Q17" s="28"/>
      <c r="R17" s="28"/>
      <c r="S17" s="28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</row>
    <row r="18" spans="1:55" x14ac:dyDescent="0.3">
      <c r="A18" s="29">
        <v>101</v>
      </c>
      <c r="B18" s="30" t="s">
        <v>7</v>
      </c>
      <c r="C18" s="31">
        <v>-1920372</v>
      </c>
      <c r="D18" s="31">
        <v>0</v>
      </c>
      <c r="E18" s="31">
        <v>0</v>
      </c>
      <c r="F18" s="31">
        <v>115812</v>
      </c>
      <c r="G18" s="31">
        <v>0</v>
      </c>
      <c r="H18" s="31">
        <v>-33864</v>
      </c>
      <c r="I18" s="31">
        <v>-2969448</v>
      </c>
      <c r="J18" s="31">
        <v>0</v>
      </c>
      <c r="K18" s="31">
        <v>-29400</v>
      </c>
      <c r="L18" s="31">
        <v>182604</v>
      </c>
      <c r="M18" s="31">
        <v>551172</v>
      </c>
      <c r="N18" s="31">
        <v>-416064</v>
      </c>
      <c r="O18" s="31">
        <v>-829512</v>
      </c>
      <c r="P18" s="31">
        <v>-19440</v>
      </c>
      <c r="Q18" s="31">
        <v>8754036</v>
      </c>
      <c r="R18" s="31">
        <v>335196</v>
      </c>
      <c r="S18" s="31">
        <v>111732</v>
      </c>
      <c r="T18" s="31">
        <v>167604</v>
      </c>
      <c r="U18" s="31">
        <v>51060</v>
      </c>
      <c r="V18" s="31">
        <v>79788</v>
      </c>
      <c r="W18" s="31">
        <v>49284</v>
      </c>
      <c r="X18" s="31">
        <v>66036</v>
      </c>
      <c r="Y18" s="31">
        <v>69168</v>
      </c>
      <c r="Z18" s="31">
        <v>6588</v>
      </c>
      <c r="AA18" s="31">
        <v>0</v>
      </c>
      <c r="AB18" s="31">
        <v>0</v>
      </c>
      <c r="AC18" s="31">
        <v>-59736</v>
      </c>
      <c r="AD18" s="31">
        <v>29508</v>
      </c>
      <c r="AE18" s="31">
        <v>29532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32904</v>
      </c>
      <c r="AS18" s="31">
        <v>68724</v>
      </c>
      <c r="AT18" s="31">
        <v>0</v>
      </c>
      <c r="AU18" s="31">
        <v>0</v>
      </c>
      <c r="AV18" s="31">
        <v>68124</v>
      </c>
      <c r="AW18" s="31">
        <v>13752</v>
      </c>
      <c r="AX18" s="31">
        <v>0</v>
      </c>
      <c r="AY18" s="31">
        <v>0</v>
      </c>
      <c r="AZ18" s="31">
        <v>0</v>
      </c>
      <c r="BA18" s="31"/>
      <c r="BB18" s="31"/>
      <c r="BC18" s="43">
        <f>SUM(C18:AE18)-I18-J18-K18</f>
        <v>7320132</v>
      </c>
    </row>
    <row r="19" spans="1:55" x14ac:dyDescent="0.3">
      <c r="A19" s="29">
        <v>147</v>
      </c>
      <c r="B19" s="30" t="s">
        <v>8</v>
      </c>
      <c r="C19" s="31">
        <v>-1290624</v>
      </c>
      <c r="D19" s="31">
        <v>0</v>
      </c>
      <c r="E19" s="31">
        <v>-13296</v>
      </c>
      <c r="F19" s="31">
        <v>18228</v>
      </c>
      <c r="G19" s="31">
        <v>1368</v>
      </c>
      <c r="H19" s="31">
        <v>-5328</v>
      </c>
      <c r="I19" s="31">
        <v>-1016208</v>
      </c>
      <c r="J19" s="31">
        <v>0</v>
      </c>
      <c r="K19" s="31">
        <v>-4632</v>
      </c>
      <c r="L19" s="31">
        <v>-24384</v>
      </c>
      <c r="M19" s="31">
        <v>53688</v>
      </c>
      <c r="N19" s="31">
        <v>-65496</v>
      </c>
      <c r="O19" s="31">
        <v>58464</v>
      </c>
      <c r="P19" s="31">
        <v>-1848</v>
      </c>
      <c r="Q19" s="31">
        <v>1378128</v>
      </c>
      <c r="R19" s="31">
        <v>52764</v>
      </c>
      <c r="S19" s="31">
        <v>17592</v>
      </c>
      <c r="T19" s="31">
        <v>26388</v>
      </c>
      <c r="U19" s="31">
        <v>8040</v>
      </c>
      <c r="V19" s="31">
        <v>12012</v>
      </c>
      <c r="W19" s="31">
        <v>13416</v>
      </c>
      <c r="X19" s="31">
        <v>17976</v>
      </c>
      <c r="Y19" s="31">
        <v>18828</v>
      </c>
      <c r="Z19" s="31">
        <v>1800</v>
      </c>
      <c r="AA19" s="31">
        <v>0</v>
      </c>
      <c r="AB19" s="31">
        <v>0</v>
      </c>
      <c r="AC19" s="31">
        <v>-12420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10848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-37284</v>
      </c>
      <c r="AZ19" s="31">
        <v>-134196</v>
      </c>
      <c r="BA19" s="31"/>
      <c r="BB19" s="31"/>
      <c r="BC19" s="43">
        <f t="shared" ref="BC19:BC82" si="10">SUM(C19:AE19)-I19-J19-K19</f>
        <v>265296</v>
      </c>
    </row>
    <row r="20" spans="1:55" x14ac:dyDescent="0.3">
      <c r="A20" s="29">
        <v>151</v>
      </c>
      <c r="B20" s="30" t="s">
        <v>12</v>
      </c>
      <c r="C20" s="31">
        <v>-5124</v>
      </c>
      <c r="D20" s="31">
        <v>0</v>
      </c>
      <c r="E20" s="31">
        <v>0</v>
      </c>
      <c r="F20" s="31">
        <v>9228</v>
      </c>
      <c r="G20" s="31">
        <v>0</v>
      </c>
      <c r="H20" s="31">
        <v>-2700</v>
      </c>
      <c r="I20" s="31">
        <v>381024</v>
      </c>
      <c r="J20" s="31">
        <v>8196</v>
      </c>
      <c r="K20" s="31">
        <v>-2340</v>
      </c>
      <c r="L20" s="31">
        <v>-11340</v>
      </c>
      <c r="M20" s="31">
        <v>53808</v>
      </c>
      <c r="N20" s="31">
        <v>-33156</v>
      </c>
      <c r="O20" s="31">
        <v>-178116</v>
      </c>
      <c r="P20" s="31">
        <v>-72</v>
      </c>
      <c r="Q20" s="31">
        <v>697560</v>
      </c>
      <c r="R20" s="31">
        <v>26712</v>
      </c>
      <c r="S20" s="31">
        <v>8904</v>
      </c>
      <c r="T20" s="31">
        <v>28152</v>
      </c>
      <c r="U20" s="31">
        <v>14220</v>
      </c>
      <c r="V20" s="31">
        <v>6660</v>
      </c>
      <c r="W20" s="31">
        <v>7872</v>
      </c>
      <c r="X20" s="31">
        <v>10536</v>
      </c>
      <c r="Y20" s="31">
        <v>11040</v>
      </c>
      <c r="Z20" s="31">
        <v>1056</v>
      </c>
      <c r="AA20" s="31">
        <v>0</v>
      </c>
      <c r="AB20" s="31">
        <v>31944</v>
      </c>
      <c r="AC20" s="31">
        <v>-4944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/>
      <c r="BB20" s="31"/>
      <c r="BC20" s="43">
        <f t="shared" si="10"/>
        <v>672240</v>
      </c>
    </row>
    <row r="21" spans="1:55" x14ac:dyDescent="0.3">
      <c r="A21" s="29">
        <v>153</v>
      </c>
      <c r="B21" s="30" t="s">
        <v>13</v>
      </c>
      <c r="C21" s="31">
        <v>349824</v>
      </c>
      <c r="D21" s="31">
        <v>41892</v>
      </c>
      <c r="E21" s="31">
        <v>0</v>
      </c>
      <c r="F21" s="31">
        <v>7116</v>
      </c>
      <c r="G21" s="31">
        <v>0</v>
      </c>
      <c r="H21" s="31">
        <v>-2076</v>
      </c>
      <c r="I21" s="31">
        <v>592668</v>
      </c>
      <c r="J21" s="31">
        <v>12744</v>
      </c>
      <c r="K21" s="31">
        <v>-1800</v>
      </c>
      <c r="L21" s="31">
        <v>47592</v>
      </c>
      <c r="M21" s="31">
        <v>67104</v>
      </c>
      <c r="N21" s="31">
        <v>-25548</v>
      </c>
      <c r="O21" s="31">
        <v>-35328</v>
      </c>
      <c r="P21" s="31">
        <v>192</v>
      </c>
      <c r="Q21" s="31">
        <v>537576</v>
      </c>
      <c r="R21" s="31">
        <v>20580</v>
      </c>
      <c r="S21" s="31">
        <v>6864</v>
      </c>
      <c r="T21" s="31">
        <v>37392</v>
      </c>
      <c r="U21" s="31">
        <v>21708</v>
      </c>
      <c r="V21" s="31">
        <v>5412</v>
      </c>
      <c r="W21" s="31">
        <v>5148</v>
      </c>
      <c r="X21" s="31">
        <v>6888</v>
      </c>
      <c r="Y21" s="31">
        <v>7224</v>
      </c>
      <c r="Z21" s="31">
        <v>684</v>
      </c>
      <c r="AA21" s="31">
        <v>0</v>
      </c>
      <c r="AB21" s="31">
        <v>73860</v>
      </c>
      <c r="AC21" s="31">
        <v>-3084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/>
      <c r="BB21" s="31"/>
      <c r="BC21" s="43">
        <f t="shared" si="10"/>
        <v>1171020</v>
      </c>
    </row>
    <row r="22" spans="1:55" x14ac:dyDescent="0.3">
      <c r="A22" s="29">
        <v>155</v>
      </c>
      <c r="B22" s="30" t="s">
        <v>9</v>
      </c>
      <c r="C22" s="31">
        <v>-241488</v>
      </c>
      <c r="D22" s="31">
        <v>0</v>
      </c>
      <c r="E22" s="31">
        <v>-17724</v>
      </c>
      <c r="F22" s="31">
        <v>2472</v>
      </c>
      <c r="G22" s="31">
        <v>984</v>
      </c>
      <c r="H22" s="31">
        <v>-720</v>
      </c>
      <c r="I22" s="31">
        <v>-73656</v>
      </c>
      <c r="J22" s="31">
        <v>0</v>
      </c>
      <c r="K22" s="31">
        <v>-624</v>
      </c>
      <c r="L22" s="31">
        <v>-3336</v>
      </c>
      <c r="M22" s="31">
        <v>4044</v>
      </c>
      <c r="N22" s="31">
        <v>-8892</v>
      </c>
      <c r="O22" s="31">
        <v>13392</v>
      </c>
      <c r="P22" s="31">
        <v>180</v>
      </c>
      <c r="Q22" s="31">
        <v>187056</v>
      </c>
      <c r="R22" s="31">
        <v>7164</v>
      </c>
      <c r="S22" s="31">
        <v>2388</v>
      </c>
      <c r="T22" s="31">
        <v>3576</v>
      </c>
      <c r="U22" s="31">
        <v>1092</v>
      </c>
      <c r="V22" s="31">
        <v>1680</v>
      </c>
      <c r="W22" s="31">
        <v>2760</v>
      </c>
      <c r="X22" s="31">
        <v>3708</v>
      </c>
      <c r="Y22" s="31">
        <v>3876</v>
      </c>
      <c r="Z22" s="31">
        <v>372</v>
      </c>
      <c r="AA22" s="31">
        <v>0</v>
      </c>
      <c r="AB22" s="31">
        <v>0</v>
      </c>
      <c r="AC22" s="31">
        <v>-2268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252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/>
      <c r="BB22" s="31"/>
      <c r="BC22" s="43">
        <f t="shared" si="10"/>
        <v>-39684</v>
      </c>
    </row>
    <row r="23" spans="1:55" x14ac:dyDescent="0.3">
      <c r="A23" s="29">
        <v>157</v>
      </c>
      <c r="B23" s="30" t="s">
        <v>14</v>
      </c>
      <c r="C23" s="31">
        <v>-4153800</v>
      </c>
      <c r="D23" s="31">
        <v>0</v>
      </c>
      <c r="E23" s="31">
        <v>-787248</v>
      </c>
      <c r="F23" s="31">
        <v>12900</v>
      </c>
      <c r="G23" s="31">
        <v>134520</v>
      </c>
      <c r="H23" s="31">
        <v>-3768</v>
      </c>
      <c r="I23" s="31">
        <v>-530244</v>
      </c>
      <c r="J23" s="31">
        <v>0</v>
      </c>
      <c r="K23" s="31">
        <v>-3276</v>
      </c>
      <c r="L23" s="31">
        <v>-17568</v>
      </c>
      <c r="M23" s="31">
        <v>49032</v>
      </c>
      <c r="N23" s="31">
        <v>-46320</v>
      </c>
      <c r="O23" s="31">
        <v>-249756</v>
      </c>
      <c r="P23" s="31">
        <v>312</v>
      </c>
      <c r="Q23" s="31">
        <v>974688</v>
      </c>
      <c r="R23" s="31">
        <v>37320</v>
      </c>
      <c r="S23" s="31">
        <v>12444</v>
      </c>
      <c r="T23" s="31">
        <v>18660</v>
      </c>
      <c r="U23" s="31">
        <v>5688</v>
      </c>
      <c r="V23" s="31">
        <v>7812</v>
      </c>
      <c r="W23" s="31">
        <v>12132</v>
      </c>
      <c r="X23" s="31">
        <v>16260</v>
      </c>
      <c r="Y23" s="31">
        <v>17028</v>
      </c>
      <c r="Z23" s="31">
        <v>1620</v>
      </c>
      <c r="AA23" s="31">
        <v>0</v>
      </c>
      <c r="AB23" s="31">
        <v>0</v>
      </c>
      <c r="AC23" s="31">
        <v>-114972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3528</v>
      </c>
      <c r="AT23" s="31">
        <v>0</v>
      </c>
      <c r="AU23" s="31">
        <v>0</v>
      </c>
      <c r="AV23" s="31">
        <v>0</v>
      </c>
      <c r="AW23" s="31">
        <v>10572</v>
      </c>
      <c r="AX23" s="31">
        <v>0</v>
      </c>
      <c r="AY23" s="31">
        <v>0</v>
      </c>
      <c r="AZ23" s="31">
        <v>0</v>
      </c>
      <c r="BA23" s="31"/>
      <c r="BB23" s="31"/>
      <c r="BC23" s="43">
        <f t="shared" si="10"/>
        <v>-4073016</v>
      </c>
    </row>
    <row r="24" spans="1:55" x14ac:dyDescent="0.3">
      <c r="A24" s="29">
        <v>159</v>
      </c>
      <c r="B24" s="30" t="s">
        <v>15</v>
      </c>
      <c r="C24" s="31">
        <v>-356388</v>
      </c>
      <c r="D24" s="31">
        <v>0</v>
      </c>
      <c r="E24" s="31">
        <v>0</v>
      </c>
      <c r="F24" s="31">
        <v>12264</v>
      </c>
      <c r="G24" s="31">
        <v>0</v>
      </c>
      <c r="H24" s="31">
        <v>-3588</v>
      </c>
      <c r="I24" s="31">
        <v>114624</v>
      </c>
      <c r="J24" s="31">
        <v>2460</v>
      </c>
      <c r="K24" s="31">
        <v>-3120</v>
      </c>
      <c r="L24" s="31">
        <v>-16404</v>
      </c>
      <c r="M24" s="31">
        <v>87312</v>
      </c>
      <c r="N24" s="31">
        <v>-44076</v>
      </c>
      <c r="O24" s="31">
        <v>-457428</v>
      </c>
      <c r="P24" s="31">
        <v>804</v>
      </c>
      <c r="Q24" s="31">
        <v>927336</v>
      </c>
      <c r="R24" s="31">
        <v>35508</v>
      </c>
      <c r="S24" s="31">
        <v>11832</v>
      </c>
      <c r="T24" s="31">
        <v>17760</v>
      </c>
      <c r="U24" s="31">
        <v>5412</v>
      </c>
      <c r="V24" s="31">
        <v>8928</v>
      </c>
      <c r="W24" s="31">
        <v>8748</v>
      </c>
      <c r="X24" s="31">
        <v>11712</v>
      </c>
      <c r="Y24" s="31">
        <v>12276</v>
      </c>
      <c r="Z24" s="31">
        <v>1164</v>
      </c>
      <c r="AA24" s="31">
        <v>0</v>
      </c>
      <c r="AB24" s="31">
        <v>0</v>
      </c>
      <c r="AC24" s="31">
        <v>-7296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/>
      <c r="BB24" s="31"/>
      <c r="BC24" s="43">
        <f t="shared" si="10"/>
        <v>255876</v>
      </c>
    </row>
    <row r="25" spans="1:55" x14ac:dyDescent="0.3">
      <c r="A25" s="29">
        <v>161</v>
      </c>
      <c r="B25" s="30" t="s">
        <v>16</v>
      </c>
      <c r="C25" s="31">
        <v>22320</v>
      </c>
      <c r="D25" s="31">
        <v>0</v>
      </c>
      <c r="E25" s="31">
        <v>0</v>
      </c>
      <c r="F25" s="31">
        <v>4320</v>
      </c>
      <c r="G25" s="31">
        <v>0</v>
      </c>
      <c r="H25" s="31">
        <v>-1260</v>
      </c>
      <c r="I25" s="31">
        <v>107328</v>
      </c>
      <c r="J25" s="31">
        <v>2304</v>
      </c>
      <c r="K25" s="31">
        <v>-1092</v>
      </c>
      <c r="L25" s="31">
        <v>-5304</v>
      </c>
      <c r="M25" s="31">
        <v>31488</v>
      </c>
      <c r="N25" s="31">
        <v>-15504</v>
      </c>
      <c r="O25" s="31">
        <v>-12288</v>
      </c>
      <c r="P25" s="31">
        <v>-960</v>
      </c>
      <c r="Q25" s="31">
        <v>326244</v>
      </c>
      <c r="R25" s="31">
        <v>12492</v>
      </c>
      <c r="S25" s="31">
        <v>4164</v>
      </c>
      <c r="T25" s="31">
        <v>13164</v>
      </c>
      <c r="U25" s="31">
        <v>6648</v>
      </c>
      <c r="V25" s="31">
        <v>3144</v>
      </c>
      <c r="W25" s="31">
        <v>3288</v>
      </c>
      <c r="X25" s="31">
        <v>4392</v>
      </c>
      <c r="Y25" s="31">
        <v>4608</v>
      </c>
      <c r="Z25" s="31">
        <v>444</v>
      </c>
      <c r="AA25" s="31">
        <v>0</v>
      </c>
      <c r="AB25" s="31">
        <v>14940</v>
      </c>
      <c r="AC25" s="31">
        <v>-2256</v>
      </c>
      <c r="AD25" s="31">
        <v>4716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  <c r="AX25" s="31">
        <v>0</v>
      </c>
      <c r="AY25" s="31">
        <v>-9864</v>
      </c>
      <c r="AZ25" s="31">
        <v>0</v>
      </c>
      <c r="BA25" s="31"/>
      <c r="BB25" s="31"/>
      <c r="BC25" s="43">
        <f t="shared" si="10"/>
        <v>418800</v>
      </c>
    </row>
    <row r="26" spans="1:55" x14ac:dyDescent="0.3">
      <c r="A26" s="29">
        <v>163</v>
      </c>
      <c r="B26" s="30" t="s">
        <v>17</v>
      </c>
      <c r="C26" s="31">
        <v>42780</v>
      </c>
      <c r="D26" s="31">
        <v>0</v>
      </c>
      <c r="E26" s="31">
        <v>0</v>
      </c>
      <c r="F26" s="31">
        <v>5352</v>
      </c>
      <c r="G26" s="31">
        <v>0</v>
      </c>
      <c r="H26" s="31">
        <v>-1560</v>
      </c>
      <c r="I26" s="31">
        <v>188892</v>
      </c>
      <c r="J26" s="31">
        <v>4068</v>
      </c>
      <c r="K26" s="31">
        <v>-1356</v>
      </c>
      <c r="L26" s="31">
        <v>-6780</v>
      </c>
      <c r="M26" s="31">
        <v>33804</v>
      </c>
      <c r="N26" s="31">
        <v>-19236</v>
      </c>
      <c r="O26" s="31">
        <v>8160</v>
      </c>
      <c r="P26" s="31">
        <v>-1692</v>
      </c>
      <c r="Q26" s="31">
        <v>404760</v>
      </c>
      <c r="R26" s="31">
        <v>15504</v>
      </c>
      <c r="S26" s="31">
        <v>5160</v>
      </c>
      <c r="T26" s="31">
        <v>16332</v>
      </c>
      <c r="U26" s="31">
        <v>8244</v>
      </c>
      <c r="V26" s="31">
        <v>3696</v>
      </c>
      <c r="W26" s="31">
        <v>4284</v>
      </c>
      <c r="X26" s="31">
        <v>5736</v>
      </c>
      <c r="Y26" s="31">
        <v>6000</v>
      </c>
      <c r="Z26" s="31">
        <v>576</v>
      </c>
      <c r="AA26" s="31">
        <v>0</v>
      </c>
      <c r="AB26" s="31">
        <v>37068</v>
      </c>
      <c r="AC26" s="31">
        <v>-2772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/>
      <c r="BB26" s="31"/>
      <c r="BC26" s="43">
        <f t="shared" si="10"/>
        <v>565416</v>
      </c>
    </row>
    <row r="27" spans="1:55" x14ac:dyDescent="0.3">
      <c r="A27" s="29">
        <v>165</v>
      </c>
      <c r="B27" s="30" t="s">
        <v>11</v>
      </c>
      <c r="C27" s="31">
        <v>136224</v>
      </c>
      <c r="D27" s="31">
        <v>1236</v>
      </c>
      <c r="E27" s="31">
        <v>0</v>
      </c>
      <c r="F27" s="31">
        <v>4860</v>
      </c>
      <c r="G27" s="31">
        <v>0</v>
      </c>
      <c r="H27" s="31">
        <v>-1416</v>
      </c>
      <c r="I27" s="31">
        <v>385860</v>
      </c>
      <c r="J27" s="31">
        <v>8304</v>
      </c>
      <c r="K27" s="31">
        <v>-1236</v>
      </c>
      <c r="L27" s="31">
        <v>84192</v>
      </c>
      <c r="M27" s="31">
        <v>36000</v>
      </c>
      <c r="N27" s="31">
        <v>-17448</v>
      </c>
      <c r="O27" s="31">
        <v>6348</v>
      </c>
      <c r="P27" s="31">
        <v>276</v>
      </c>
      <c r="Q27" s="31">
        <v>366996</v>
      </c>
      <c r="R27" s="31">
        <v>14052</v>
      </c>
      <c r="S27" s="31">
        <v>4680</v>
      </c>
      <c r="T27" s="31">
        <v>25524</v>
      </c>
      <c r="U27" s="31">
        <v>14820</v>
      </c>
      <c r="V27" s="31">
        <v>3120</v>
      </c>
      <c r="W27" s="31">
        <v>3816</v>
      </c>
      <c r="X27" s="31">
        <v>5112</v>
      </c>
      <c r="Y27" s="31">
        <v>5352</v>
      </c>
      <c r="Z27" s="31">
        <v>516</v>
      </c>
      <c r="AA27" s="31">
        <v>0</v>
      </c>
      <c r="AB27" s="31">
        <v>33612</v>
      </c>
      <c r="AC27" s="31">
        <v>-2400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/>
      <c r="BB27" s="31"/>
      <c r="BC27" s="43">
        <f t="shared" si="10"/>
        <v>725472</v>
      </c>
    </row>
    <row r="28" spans="1:55" x14ac:dyDescent="0.3">
      <c r="A28" s="29">
        <v>167</v>
      </c>
      <c r="B28" s="30" t="s">
        <v>18</v>
      </c>
      <c r="C28" s="31">
        <v>-1728</v>
      </c>
      <c r="D28" s="31">
        <v>0</v>
      </c>
      <c r="E28" s="31">
        <v>0</v>
      </c>
      <c r="F28" s="31">
        <v>9276</v>
      </c>
      <c r="G28" s="31">
        <v>0</v>
      </c>
      <c r="H28" s="31">
        <v>-2712</v>
      </c>
      <c r="I28" s="31">
        <v>276480</v>
      </c>
      <c r="J28" s="31">
        <v>5940</v>
      </c>
      <c r="K28" s="31">
        <v>-2352</v>
      </c>
      <c r="L28" s="31">
        <v>33024</v>
      </c>
      <c r="M28" s="31">
        <v>43836</v>
      </c>
      <c r="N28" s="31">
        <v>-33336</v>
      </c>
      <c r="O28" s="31">
        <v>8988</v>
      </c>
      <c r="P28" s="31">
        <v>-216</v>
      </c>
      <c r="Q28" s="31">
        <v>701328</v>
      </c>
      <c r="R28" s="31">
        <v>26856</v>
      </c>
      <c r="S28" s="31">
        <v>8952</v>
      </c>
      <c r="T28" s="31">
        <v>28308</v>
      </c>
      <c r="U28" s="31">
        <v>14292</v>
      </c>
      <c r="V28" s="31">
        <v>6588</v>
      </c>
      <c r="W28" s="31">
        <v>6960</v>
      </c>
      <c r="X28" s="31">
        <v>9324</v>
      </c>
      <c r="Y28" s="31">
        <v>9768</v>
      </c>
      <c r="Z28" s="31">
        <v>936</v>
      </c>
      <c r="AA28" s="31">
        <v>0</v>
      </c>
      <c r="AB28" s="31">
        <v>64236</v>
      </c>
      <c r="AC28" s="31">
        <v>-5040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7284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/>
      <c r="BB28" s="31"/>
      <c r="BC28" s="43">
        <f t="shared" si="10"/>
        <v>929640</v>
      </c>
    </row>
    <row r="29" spans="1:55" x14ac:dyDescent="0.3">
      <c r="A29" s="29">
        <v>169</v>
      </c>
      <c r="B29" s="30" t="s">
        <v>19</v>
      </c>
      <c r="C29" s="31">
        <v>335436</v>
      </c>
      <c r="D29" s="31">
        <v>14460</v>
      </c>
      <c r="E29" s="31">
        <v>0</v>
      </c>
      <c r="F29" s="31">
        <v>10380</v>
      </c>
      <c r="G29" s="31">
        <v>0</v>
      </c>
      <c r="H29" s="31">
        <v>-3036</v>
      </c>
      <c r="I29" s="31">
        <v>237888</v>
      </c>
      <c r="J29" s="31">
        <v>5112</v>
      </c>
      <c r="K29" s="31">
        <v>-2640</v>
      </c>
      <c r="L29" s="31">
        <v>132984</v>
      </c>
      <c r="M29" s="31">
        <v>94572</v>
      </c>
      <c r="N29" s="31">
        <v>-37284</v>
      </c>
      <c r="O29" s="31">
        <v>-138300</v>
      </c>
      <c r="P29" s="31">
        <v>528</v>
      </c>
      <c r="Q29" s="31">
        <v>784356</v>
      </c>
      <c r="R29" s="31">
        <v>30036</v>
      </c>
      <c r="S29" s="31">
        <v>10008</v>
      </c>
      <c r="T29" s="31">
        <v>31656</v>
      </c>
      <c r="U29" s="31">
        <v>15984</v>
      </c>
      <c r="V29" s="31">
        <v>8232</v>
      </c>
      <c r="W29" s="31">
        <v>6888</v>
      </c>
      <c r="X29" s="31">
        <v>9228</v>
      </c>
      <c r="Y29" s="31">
        <v>9660</v>
      </c>
      <c r="Z29" s="31">
        <v>924</v>
      </c>
      <c r="AA29" s="31">
        <v>0</v>
      </c>
      <c r="AB29" s="31">
        <v>71844</v>
      </c>
      <c r="AC29" s="31">
        <v>-4620</v>
      </c>
      <c r="AD29" s="31">
        <v>0</v>
      </c>
      <c r="AE29" s="31">
        <v>5904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  <c r="AX29" s="31">
        <v>0</v>
      </c>
      <c r="AY29" s="31">
        <v>0</v>
      </c>
      <c r="AZ29" s="31">
        <v>0</v>
      </c>
      <c r="BA29" s="31"/>
      <c r="BB29" s="31"/>
      <c r="BC29" s="43">
        <f t="shared" si="10"/>
        <v>1389840</v>
      </c>
    </row>
    <row r="30" spans="1:55" x14ac:dyDescent="0.3">
      <c r="A30" s="29">
        <v>173</v>
      </c>
      <c r="B30" s="30" t="s">
        <v>21</v>
      </c>
      <c r="C30" s="31">
        <v>-1432668</v>
      </c>
      <c r="D30" s="31">
        <v>0</v>
      </c>
      <c r="E30" s="31">
        <v>-178704</v>
      </c>
      <c r="F30" s="31">
        <v>10152</v>
      </c>
      <c r="G30" s="31">
        <v>25380</v>
      </c>
      <c r="H30" s="31">
        <v>-2976</v>
      </c>
      <c r="I30" s="31">
        <v>-418980</v>
      </c>
      <c r="J30" s="31">
        <v>0</v>
      </c>
      <c r="K30" s="31">
        <v>-2580</v>
      </c>
      <c r="L30" s="31">
        <v>-13068</v>
      </c>
      <c r="M30" s="31">
        <v>46092</v>
      </c>
      <c r="N30" s="31">
        <v>-36492</v>
      </c>
      <c r="O30" s="31">
        <v>-44340</v>
      </c>
      <c r="P30" s="31">
        <v>-2436</v>
      </c>
      <c r="Q30" s="31">
        <v>767700</v>
      </c>
      <c r="R30" s="31">
        <v>29400</v>
      </c>
      <c r="S30" s="31">
        <v>9804</v>
      </c>
      <c r="T30" s="31">
        <v>14700</v>
      </c>
      <c r="U30" s="31">
        <v>4476</v>
      </c>
      <c r="V30" s="31">
        <v>6240</v>
      </c>
      <c r="W30" s="31">
        <v>8484</v>
      </c>
      <c r="X30" s="31">
        <v>11364</v>
      </c>
      <c r="Y30" s="31">
        <v>11904</v>
      </c>
      <c r="Z30" s="31">
        <v>1140</v>
      </c>
      <c r="AA30" s="31">
        <v>0</v>
      </c>
      <c r="AB30" s="31">
        <v>0</v>
      </c>
      <c r="AC30" s="31">
        <v>-23388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0</v>
      </c>
      <c r="BA30" s="31"/>
      <c r="BB30" s="31"/>
      <c r="BC30" s="43">
        <f t="shared" si="10"/>
        <v>-787236</v>
      </c>
    </row>
    <row r="31" spans="1:55" x14ac:dyDescent="0.3">
      <c r="A31" s="29">
        <v>175</v>
      </c>
      <c r="B31" s="30" t="s">
        <v>22</v>
      </c>
      <c r="C31" s="31">
        <v>90264</v>
      </c>
      <c r="D31" s="31">
        <v>0</v>
      </c>
      <c r="E31" s="31">
        <v>0</v>
      </c>
      <c r="F31" s="31">
        <v>7812</v>
      </c>
      <c r="G31" s="31">
        <v>0</v>
      </c>
      <c r="H31" s="31">
        <v>-2280</v>
      </c>
      <c r="I31" s="31">
        <v>252324</v>
      </c>
      <c r="J31" s="31">
        <v>5424</v>
      </c>
      <c r="K31" s="31">
        <v>-1980</v>
      </c>
      <c r="L31" s="31">
        <v>18264</v>
      </c>
      <c r="M31" s="31">
        <v>52236</v>
      </c>
      <c r="N31" s="31">
        <v>-28080</v>
      </c>
      <c r="O31" s="31">
        <v>40752</v>
      </c>
      <c r="P31" s="31">
        <v>300</v>
      </c>
      <c r="Q31" s="31">
        <v>590844</v>
      </c>
      <c r="R31" s="31">
        <v>22620</v>
      </c>
      <c r="S31" s="31">
        <v>7536</v>
      </c>
      <c r="T31" s="31">
        <v>23844</v>
      </c>
      <c r="U31" s="31">
        <v>12036</v>
      </c>
      <c r="V31" s="31">
        <v>5664</v>
      </c>
      <c r="W31" s="31">
        <v>5880</v>
      </c>
      <c r="X31" s="31">
        <v>7884</v>
      </c>
      <c r="Y31" s="31">
        <v>8256</v>
      </c>
      <c r="Z31" s="31">
        <v>792</v>
      </c>
      <c r="AA31" s="31">
        <v>0</v>
      </c>
      <c r="AB31" s="31">
        <v>54120</v>
      </c>
      <c r="AC31" s="31">
        <v>-3708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0</v>
      </c>
      <c r="BA31" s="31"/>
      <c r="BB31" s="31"/>
      <c r="BC31" s="43">
        <f t="shared" si="10"/>
        <v>915036</v>
      </c>
    </row>
    <row r="32" spans="1:55" x14ac:dyDescent="0.3">
      <c r="A32" s="29">
        <v>183</v>
      </c>
      <c r="B32" s="30" t="s">
        <v>20</v>
      </c>
      <c r="C32" s="31">
        <v>195672</v>
      </c>
      <c r="D32" s="31">
        <v>21624</v>
      </c>
      <c r="E32" s="31">
        <v>0</v>
      </c>
      <c r="F32" s="31">
        <v>4224</v>
      </c>
      <c r="G32" s="31">
        <v>0</v>
      </c>
      <c r="H32" s="31">
        <v>-1236</v>
      </c>
      <c r="I32" s="31">
        <v>357480</v>
      </c>
      <c r="J32" s="31">
        <v>7692</v>
      </c>
      <c r="K32" s="31">
        <v>-1068</v>
      </c>
      <c r="L32" s="31">
        <v>114948</v>
      </c>
      <c r="M32" s="31">
        <v>42396</v>
      </c>
      <c r="N32" s="31">
        <v>-15192</v>
      </c>
      <c r="O32" s="31">
        <v>18636</v>
      </c>
      <c r="P32" s="31">
        <v>252</v>
      </c>
      <c r="Q32" s="31">
        <v>319584</v>
      </c>
      <c r="R32" s="31">
        <v>12240</v>
      </c>
      <c r="S32" s="31">
        <v>4080</v>
      </c>
      <c r="T32" s="31">
        <v>22224</v>
      </c>
      <c r="U32" s="31">
        <v>12912</v>
      </c>
      <c r="V32" s="31">
        <v>3048</v>
      </c>
      <c r="W32" s="31">
        <v>2724</v>
      </c>
      <c r="X32" s="31">
        <v>3660</v>
      </c>
      <c r="Y32" s="31">
        <v>3828</v>
      </c>
      <c r="Z32" s="31">
        <v>360</v>
      </c>
      <c r="AA32" s="31">
        <v>0</v>
      </c>
      <c r="AB32" s="31">
        <v>43908</v>
      </c>
      <c r="AC32" s="31">
        <v>-1836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/>
      <c r="BB32" s="31"/>
      <c r="BC32" s="43">
        <f t="shared" si="10"/>
        <v>808056</v>
      </c>
    </row>
    <row r="33" spans="1:55" x14ac:dyDescent="0.3">
      <c r="A33" s="29">
        <v>185</v>
      </c>
      <c r="B33" s="30" t="s">
        <v>10</v>
      </c>
      <c r="C33" s="31">
        <v>-53220</v>
      </c>
      <c r="D33" s="31">
        <v>0</v>
      </c>
      <c r="E33" s="31">
        <v>0</v>
      </c>
      <c r="F33" s="31">
        <v>7620</v>
      </c>
      <c r="G33" s="31">
        <v>0</v>
      </c>
      <c r="H33" s="31">
        <v>-2232</v>
      </c>
      <c r="I33" s="31">
        <v>119508</v>
      </c>
      <c r="J33" s="31">
        <v>2568</v>
      </c>
      <c r="K33" s="31">
        <v>-1932</v>
      </c>
      <c r="L33" s="31">
        <v>840</v>
      </c>
      <c r="M33" s="31">
        <v>25740</v>
      </c>
      <c r="N33" s="31">
        <v>-27396</v>
      </c>
      <c r="O33" s="31">
        <v>30048</v>
      </c>
      <c r="P33" s="31">
        <v>540</v>
      </c>
      <c r="Q33" s="31">
        <v>576324</v>
      </c>
      <c r="R33" s="31">
        <v>22068</v>
      </c>
      <c r="S33" s="31">
        <v>7356</v>
      </c>
      <c r="T33" s="31">
        <v>11040</v>
      </c>
      <c r="U33" s="31">
        <v>3360</v>
      </c>
      <c r="V33" s="31">
        <v>5196</v>
      </c>
      <c r="W33" s="31">
        <v>5988</v>
      </c>
      <c r="X33" s="31">
        <v>8028</v>
      </c>
      <c r="Y33" s="31">
        <v>8412</v>
      </c>
      <c r="Z33" s="31">
        <v>804</v>
      </c>
      <c r="AA33" s="31">
        <v>0</v>
      </c>
      <c r="AB33" s="31">
        <v>52788</v>
      </c>
      <c r="AC33" s="31">
        <v>-4260</v>
      </c>
      <c r="AD33" s="31">
        <v>11796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1068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-39924</v>
      </c>
      <c r="BA33" s="31"/>
      <c r="BB33" s="31"/>
      <c r="BC33" s="43">
        <f t="shared" si="10"/>
        <v>690840</v>
      </c>
    </row>
    <row r="34" spans="1:55" x14ac:dyDescent="0.3">
      <c r="A34" s="29">
        <v>187</v>
      </c>
      <c r="B34" s="30" t="s">
        <v>23</v>
      </c>
      <c r="C34" s="31">
        <v>15624</v>
      </c>
      <c r="D34" s="31">
        <v>0</v>
      </c>
      <c r="E34" s="31">
        <v>0</v>
      </c>
      <c r="F34" s="31">
        <v>3192</v>
      </c>
      <c r="G34" s="31">
        <v>0</v>
      </c>
      <c r="H34" s="31">
        <v>-936</v>
      </c>
      <c r="I34" s="31">
        <v>-51960</v>
      </c>
      <c r="J34" s="31">
        <v>0</v>
      </c>
      <c r="K34" s="31">
        <v>-804</v>
      </c>
      <c r="L34" s="31">
        <v>9024</v>
      </c>
      <c r="M34" s="31">
        <v>30780</v>
      </c>
      <c r="N34" s="31">
        <v>-11460</v>
      </c>
      <c r="O34" s="31">
        <v>-3348</v>
      </c>
      <c r="P34" s="31">
        <v>264</v>
      </c>
      <c r="Q34" s="31">
        <v>241056</v>
      </c>
      <c r="R34" s="31">
        <v>9228</v>
      </c>
      <c r="S34" s="31">
        <v>3072</v>
      </c>
      <c r="T34" s="31">
        <v>4620</v>
      </c>
      <c r="U34" s="31">
        <v>1404</v>
      </c>
      <c r="V34" s="31">
        <v>2580</v>
      </c>
      <c r="W34" s="31">
        <v>2328</v>
      </c>
      <c r="X34" s="31">
        <v>3120</v>
      </c>
      <c r="Y34" s="31">
        <v>3264</v>
      </c>
      <c r="Z34" s="31">
        <v>312</v>
      </c>
      <c r="AA34" s="31">
        <v>0</v>
      </c>
      <c r="AB34" s="31">
        <v>0</v>
      </c>
      <c r="AC34" s="31">
        <v>-1632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/>
      <c r="BB34" s="31"/>
      <c r="BC34" s="43">
        <f t="shared" si="10"/>
        <v>312492</v>
      </c>
    </row>
    <row r="35" spans="1:55" x14ac:dyDescent="0.3">
      <c r="A35" s="29">
        <v>190</v>
      </c>
      <c r="B35" s="30" t="s">
        <v>28</v>
      </c>
      <c r="C35" s="31">
        <v>-677292</v>
      </c>
      <c r="D35" s="31">
        <v>0</v>
      </c>
      <c r="E35" s="31">
        <v>-42708</v>
      </c>
      <c r="F35" s="31">
        <v>7368</v>
      </c>
      <c r="G35" s="31">
        <v>1668</v>
      </c>
      <c r="H35" s="31">
        <v>-2160</v>
      </c>
      <c r="I35" s="31">
        <v>-136476</v>
      </c>
      <c r="J35" s="31">
        <v>0</v>
      </c>
      <c r="K35" s="31">
        <v>-1872</v>
      </c>
      <c r="L35" s="31">
        <v>-9696</v>
      </c>
      <c r="M35" s="31">
        <v>28416</v>
      </c>
      <c r="N35" s="31">
        <v>-26484</v>
      </c>
      <c r="O35" s="31">
        <v>25488</v>
      </c>
      <c r="P35" s="31">
        <v>564</v>
      </c>
      <c r="Q35" s="31">
        <v>557100</v>
      </c>
      <c r="R35" s="31">
        <v>21336</v>
      </c>
      <c r="S35" s="31">
        <v>7116</v>
      </c>
      <c r="T35" s="31">
        <v>10668</v>
      </c>
      <c r="U35" s="31">
        <v>3252</v>
      </c>
      <c r="V35" s="31">
        <v>5604</v>
      </c>
      <c r="W35" s="31">
        <v>7140</v>
      </c>
      <c r="X35" s="31">
        <v>9576</v>
      </c>
      <c r="Y35" s="31">
        <v>10032</v>
      </c>
      <c r="Z35" s="31">
        <v>960</v>
      </c>
      <c r="AA35" s="31">
        <v>0</v>
      </c>
      <c r="AB35" s="31">
        <v>0</v>
      </c>
      <c r="AC35" s="31">
        <v>-5292</v>
      </c>
      <c r="AD35" s="31">
        <v>0</v>
      </c>
      <c r="AE35" s="31">
        <v>0</v>
      </c>
      <c r="AF35" s="31">
        <v>37896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0</v>
      </c>
      <c r="BA35" s="31"/>
      <c r="BB35" s="31"/>
      <c r="BC35" s="43">
        <f t="shared" si="10"/>
        <v>-67344</v>
      </c>
    </row>
    <row r="36" spans="1:55" x14ac:dyDescent="0.3">
      <c r="A36" s="29">
        <v>201</v>
      </c>
      <c r="B36" s="30" t="s">
        <v>24</v>
      </c>
      <c r="C36" s="31">
        <v>-383604</v>
      </c>
      <c r="D36" s="31">
        <v>0</v>
      </c>
      <c r="E36" s="31">
        <v>-18996</v>
      </c>
      <c r="F36" s="31">
        <v>4488</v>
      </c>
      <c r="G36" s="31">
        <v>0</v>
      </c>
      <c r="H36" s="31">
        <v>-1320</v>
      </c>
      <c r="I36" s="31">
        <v>-224304</v>
      </c>
      <c r="J36" s="31">
        <v>0</v>
      </c>
      <c r="K36" s="31">
        <v>-1140</v>
      </c>
      <c r="L36" s="31">
        <v>-6048</v>
      </c>
      <c r="M36" s="31">
        <v>12516</v>
      </c>
      <c r="N36" s="31">
        <v>-16140</v>
      </c>
      <c r="O36" s="31">
        <v>-12672</v>
      </c>
      <c r="P36" s="31">
        <v>204</v>
      </c>
      <c r="Q36" s="31">
        <v>339684</v>
      </c>
      <c r="R36" s="31">
        <v>13008</v>
      </c>
      <c r="S36" s="31">
        <v>4332</v>
      </c>
      <c r="T36" s="31">
        <v>6504</v>
      </c>
      <c r="U36" s="31">
        <v>1980</v>
      </c>
      <c r="V36" s="31">
        <v>3252</v>
      </c>
      <c r="W36" s="31">
        <v>4272</v>
      </c>
      <c r="X36" s="31">
        <v>5724</v>
      </c>
      <c r="Y36" s="31">
        <v>5988</v>
      </c>
      <c r="Z36" s="31">
        <v>576</v>
      </c>
      <c r="AA36" s="31">
        <v>0</v>
      </c>
      <c r="AB36" s="31">
        <v>0</v>
      </c>
      <c r="AC36" s="31">
        <v>-3228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  <c r="AX36" s="31">
        <v>0</v>
      </c>
      <c r="AY36" s="31">
        <v>-13296</v>
      </c>
      <c r="AZ36" s="31">
        <v>0</v>
      </c>
      <c r="BA36" s="31"/>
      <c r="BB36" s="31"/>
      <c r="BC36" s="43">
        <f t="shared" si="10"/>
        <v>-39480</v>
      </c>
    </row>
    <row r="37" spans="1:55" x14ac:dyDescent="0.3">
      <c r="A37" s="29">
        <v>210</v>
      </c>
      <c r="B37" s="30" t="s">
        <v>26</v>
      </c>
      <c r="C37" s="31">
        <v>-346320</v>
      </c>
      <c r="D37" s="31">
        <v>0</v>
      </c>
      <c r="E37" s="31">
        <v>0</v>
      </c>
      <c r="F37" s="31">
        <v>7296</v>
      </c>
      <c r="G37" s="31">
        <v>0</v>
      </c>
      <c r="H37" s="31">
        <v>-2136</v>
      </c>
      <c r="I37" s="31">
        <v>-32580</v>
      </c>
      <c r="J37" s="31">
        <v>0</v>
      </c>
      <c r="K37" s="31">
        <v>-1848</v>
      </c>
      <c r="L37" s="31">
        <v>-9600</v>
      </c>
      <c r="M37" s="31">
        <v>31092</v>
      </c>
      <c r="N37" s="31">
        <v>-26220</v>
      </c>
      <c r="O37" s="31">
        <v>33204</v>
      </c>
      <c r="P37" s="31">
        <v>588</v>
      </c>
      <c r="Q37" s="31">
        <v>551640</v>
      </c>
      <c r="R37" s="31">
        <v>21120</v>
      </c>
      <c r="S37" s="31">
        <v>7044</v>
      </c>
      <c r="T37" s="31">
        <v>10560</v>
      </c>
      <c r="U37" s="31">
        <v>3216</v>
      </c>
      <c r="V37" s="31">
        <v>5004</v>
      </c>
      <c r="W37" s="31">
        <v>7236</v>
      </c>
      <c r="X37" s="31">
        <v>9708</v>
      </c>
      <c r="Y37" s="31">
        <v>10164</v>
      </c>
      <c r="Z37" s="31">
        <v>972</v>
      </c>
      <c r="AA37" s="31">
        <v>0</v>
      </c>
      <c r="AB37" s="31">
        <v>0</v>
      </c>
      <c r="AC37" s="31">
        <v>-4692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216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/>
      <c r="BB37" s="31"/>
      <c r="BC37" s="43">
        <f t="shared" si="10"/>
        <v>309876</v>
      </c>
    </row>
    <row r="38" spans="1:55" x14ac:dyDescent="0.3">
      <c r="A38" s="29">
        <v>217</v>
      </c>
      <c r="B38" s="30" t="s">
        <v>31</v>
      </c>
      <c r="C38" s="31">
        <v>-383412</v>
      </c>
      <c r="D38" s="31">
        <v>0</v>
      </c>
      <c r="E38" s="31">
        <v>0</v>
      </c>
      <c r="F38" s="31">
        <v>11040</v>
      </c>
      <c r="G38" s="31">
        <v>0</v>
      </c>
      <c r="H38" s="31">
        <v>-3228</v>
      </c>
      <c r="I38" s="31">
        <v>104328</v>
      </c>
      <c r="J38" s="31">
        <v>2244</v>
      </c>
      <c r="K38" s="31">
        <v>-2808</v>
      </c>
      <c r="L38" s="31">
        <v>-14688</v>
      </c>
      <c r="M38" s="31">
        <v>28992</v>
      </c>
      <c r="N38" s="31">
        <v>-39684</v>
      </c>
      <c r="O38" s="31">
        <v>57708</v>
      </c>
      <c r="P38" s="31">
        <v>648</v>
      </c>
      <c r="Q38" s="31">
        <v>834888</v>
      </c>
      <c r="R38" s="31">
        <v>31968</v>
      </c>
      <c r="S38" s="31">
        <v>10656</v>
      </c>
      <c r="T38" s="31">
        <v>15984</v>
      </c>
      <c r="U38" s="31">
        <v>4872</v>
      </c>
      <c r="V38" s="31">
        <v>6708</v>
      </c>
      <c r="W38" s="31">
        <v>12072</v>
      </c>
      <c r="X38" s="31">
        <v>16164</v>
      </c>
      <c r="Y38" s="31">
        <v>16932</v>
      </c>
      <c r="Z38" s="31">
        <v>1608</v>
      </c>
      <c r="AA38" s="31">
        <v>0</v>
      </c>
      <c r="AB38" s="31">
        <v>0</v>
      </c>
      <c r="AC38" s="31">
        <v>-6744</v>
      </c>
      <c r="AD38" s="31">
        <v>11796</v>
      </c>
      <c r="AE38" s="31">
        <v>5904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960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/>
      <c r="BB38" s="31"/>
      <c r="BC38" s="43">
        <f t="shared" si="10"/>
        <v>620184</v>
      </c>
    </row>
    <row r="39" spans="1:55" x14ac:dyDescent="0.3">
      <c r="A39" s="29">
        <v>219</v>
      </c>
      <c r="B39" s="30" t="s">
        <v>32</v>
      </c>
      <c r="C39" s="31">
        <v>-305292</v>
      </c>
      <c r="D39" s="31">
        <v>0</v>
      </c>
      <c r="E39" s="31">
        <v>0</v>
      </c>
      <c r="F39" s="31">
        <v>9564</v>
      </c>
      <c r="G39" s="31">
        <v>0</v>
      </c>
      <c r="H39" s="31">
        <v>-2796</v>
      </c>
      <c r="I39" s="31">
        <v>-309840</v>
      </c>
      <c r="J39" s="31">
        <v>0</v>
      </c>
      <c r="K39" s="31">
        <v>-2424</v>
      </c>
      <c r="L39" s="31">
        <v>-12012</v>
      </c>
      <c r="M39" s="31">
        <v>33780</v>
      </c>
      <c r="N39" s="31">
        <v>-34356</v>
      </c>
      <c r="O39" s="31">
        <v>-124104</v>
      </c>
      <c r="P39" s="31">
        <v>-12</v>
      </c>
      <c r="Q39" s="31">
        <v>722940</v>
      </c>
      <c r="R39" s="31">
        <v>27684</v>
      </c>
      <c r="S39" s="31">
        <v>9228</v>
      </c>
      <c r="T39" s="31">
        <v>13836</v>
      </c>
      <c r="U39" s="31">
        <v>4212</v>
      </c>
      <c r="V39" s="31">
        <v>6648</v>
      </c>
      <c r="W39" s="31">
        <v>7920</v>
      </c>
      <c r="X39" s="31">
        <v>10620</v>
      </c>
      <c r="Y39" s="31">
        <v>11124</v>
      </c>
      <c r="Z39" s="31">
        <v>1056</v>
      </c>
      <c r="AA39" s="31">
        <v>0</v>
      </c>
      <c r="AB39" s="31">
        <v>0</v>
      </c>
      <c r="AC39" s="31">
        <v>-5520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3768</v>
      </c>
      <c r="AR39" s="31">
        <v>0</v>
      </c>
      <c r="AS39" s="31">
        <v>0</v>
      </c>
      <c r="AT39" s="31">
        <v>0</v>
      </c>
      <c r="AU39" s="31">
        <v>19620</v>
      </c>
      <c r="AV39" s="31">
        <v>0</v>
      </c>
      <c r="AW39" s="31">
        <v>0</v>
      </c>
      <c r="AX39" s="31">
        <v>0</v>
      </c>
      <c r="AY39" s="31">
        <v>0</v>
      </c>
      <c r="AZ39" s="31">
        <v>0</v>
      </c>
      <c r="BA39" s="31"/>
      <c r="BB39" s="31"/>
      <c r="BC39" s="43">
        <f t="shared" si="10"/>
        <v>374520</v>
      </c>
    </row>
    <row r="40" spans="1:55" x14ac:dyDescent="0.3">
      <c r="A40" s="29">
        <v>223</v>
      </c>
      <c r="B40" s="30" t="s">
        <v>33</v>
      </c>
      <c r="C40" s="31">
        <v>-778020</v>
      </c>
      <c r="D40" s="31">
        <v>0</v>
      </c>
      <c r="E40" s="31">
        <v>-116376</v>
      </c>
      <c r="F40" s="31">
        <v>4332</v>
      </c>
      <c r="G40" s="31">
        <v>32832</v>
      </c>
      <c r="H40" s="31">
        <v>-1260</v>
      </c>
      <c r="I40" s="31">
        <v>-134892</v>
      </c>
      <c r="J40" s="31">
        <v>0</v>
      </c>
      <c r="K40" s="31">
        <v>-1104</v>
      </c>
      <c r="L40" s="31">
        <v>-5844</v>
      </c>
      <c r="M40" s="31">
        <v>13464</v>
      </c>
      <c r="N40" s="31">
        <v>-15540</v>
      </c>
      <c r="O40" s="31">
        <v>-25272</v>
      </c>
      <c r="P40" s="31">
        <v>204</v>
      </c>
      <c r="Q40" s="31">
        <v>327048</v>
      </c>
      <c r="R40" s="31">
        <v>12528</v>
      </c>
      <c r="S40" s="31">
        <v>4176</v>
      </c>
      <c r="T40" s="31">
        <v>6264</v>
      </c>
      <c r="U40" s="31">
        <v>1908</v>
      </c>
      <c r="V40" s="31">
        <v>2580</v>
      </c>
      <c r="W40" s="31">
        <v>5556</v>
      </c>
      <c r="X40" s="31">
        <v>7440</v>
      </c>
      <c r="Y40" s="31">
        <v>7800</v>
      </c>
      <c r="Z40" s="31">
        <v>744</v>
      </c>
      <c r="AA40" s="31">
        <v>0</v>
      </c>
      <c r="AB40" s="31">
        <v>0</v>
      </c>
      <c r="AC40" s="31">
        <v>-30144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  <c r="AX40" s="31">
        <v>0</v>
      </c>
      <c r="AY40" s="31">
        <v>0</v>
      </c>
      <c r="AZ40" s="31">
        <v>0</v>
      </c>
      <c r="BA40" s="31"/>
      <c r="BB40" s="31"/>
      <c r="BC40" s="43">
        <f t="shared" si="10"/>
        <v>-545580</v>
      </c>
    </row>
    <row r="41" spans="1:55" x14ac:dyDescent="0.3">
      <c r="A41" s="29">
        <v>230</v>
      </c>
      <c r="B41" s="30" t="s">
        <v>34</v>
      </c>
      <c r="C41" s="31">
        <v>-2055840</v>
      </c>
      <c r="D41" s="31">
        <v>0</v>
      </c>
      <c r="E41" s="31">
        <v>-333108</v>
      </c>
      <c r="F41" s="31">
        <v>9852</v>
      </c>
      <c r="G41" s="31">
        <v>106356</v>
      </c>
      <c r="H41" s="31">
        <v>-2880</v>
      </c>
      <c r="I41" s="31">
        <v>-357480</v>
      </c>
      <c r="J41" s="31">
        <v>0</v>
      </c>
      <c r="K41" s="31">
        <v>-2508</v>
      </c>
      <c r="L41" s="31">
        <v>-13236</v>
      </c>
      <c r="M41" s="31">
        <v>32604</v>
      </c>
      <c r="N41" s="31">
        <v>-35412</v>
      </c>
      <c r="O41" s="31">
        <v>-20772</v>
      </c>
      <c r="P41" s="31">
        <v>624</v>
      </c>
      <c r="Q41" s="31">
        <v>745152</v>
      </c>
      <c r="R41" s="31">
        <v>28536</v>
      </c>
      <c r="S41" s="31">
        <v>9516</v>
      </c>
      <c r="T41" s="31">
        <v>14268</v>
      </c>
      <c r="U41" s="31">
        <v>4344</v>
      </c>
      <c r="V41" s="31">
        <v>6756</v>
      </c>
      <c r="W41" s="31">
        <v>10536</v>
      </c>
      <c r="X41" s="31">
        <v>14112</v>
      </c>
      <c r="Y41" s="31">
        <v>14784</v>
      </c>
      <c r="Z41" s="31">
        <v>1404</v>
      </c>
      <c r="AA41" s="31">
        <v>0</v>
      </c>
      <c r="AB41" s="31">
        <v>0</v>
      </c>
      <c r="AC41" s="31">
        <v>-69912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/>
      <c r="BB41" s="31"/>
      <c r="BC41" s="43">
        <f t="shared" si="10"/>
        <v>-1532316</v>
      </c>
    </row>
    <row r="42" spans="1:55" x14ac:dyDescent="0.3">
      <c r="A42" s="29">
        <v>240</v>
      </c>
      <c r="B42" s="30" t="s">
        <v>25</v>
      </c>
      <c r="C42" s="31">
        <v>-254472</v>
      </c>
      <c r="D42" s="31">
        <v>0</v>
      </c>
      <c r="E42" s="31">
        <v>0</v>
      </c>
      <c r="F42" s="31">
        <v>7908</v>
      </c>
      <c r="G42" s="31">
        <v>0</v>
      </c>
      <c r="H42" s="31">
        <v>-2316</v>
      </c>
      <c r="I42" s="31">
        <v>-367416</v>
      </c>
      <c r="J42" s="31">
        <v>0</v>
      </c>
      <c r="K42" s="31">
        <v>-2004</v>
      </c>
      <c r="L42" s="31">
        <v>-10164</v>
      </c>
      <c r="M42" s="31">
        <v>24300</v>
      </c>
      <c r="N42" s="31">
        <v>-28392</v>
      </c>
      <c r="O42" s="31">
        <v>16116</v>
      </c>
      <c r="P42" s="31">
        <v>660</v>
      </c>
      <c r="Q42" s="31">
        <v>597396</v>
      </c>
      <c r="R42" s="31">
        <v>22872</v>
      </c>
      <c r="S42" s="31">
        <v>7620</v>
      </c>
      <c r="T42" s="31">
        <v>11436</v>
      </c>
      <c r="U42" s="31">
        <v>3480</v>
      </c>
      <c r="V42" s="31">
        <v>6480</v>
      </c>
      <c r="W42" s="31">
        <v>6264</v>
      </c>
      <c r="X42" s="31">
        <v>8388</v>
      </c>
      <c r="Y42" s="31">
        <v>8796</v>
      </c>
      <c r="Z42" s="31">
        <v>840</v>
      </c>
      <c r="AA42" s="31">
        <v>0</v>
      </c>
      <c r="AB42" s="31">
        <v>0</v>
      </c>
      <c r="AC42" s="31">
        <v>-4728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5652</v>
      </c>
      <c r="AR42" s="31">
        <v>504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0</v>
      </c>
      <c r="BA42" s="31"/>
      <c r="BB42" s="31"/>
      <c r="BC42" s="43">
        <f t="shared" si="10"/>
        <v>422484</v>
      </c>
    </row>
    <row r="43" spans="1:55" x14ac:dyDescent="0.3">
      <c r="A43" s="29">
        <v>250</v>
      </c>
      <c r="B43" s="30" t="s">
        <v>27</v>
      </c>
      <c r="C43" s="31">
        <v>-75696</v>
      </c>
      <c r="D43" s="31">
        <v>0</v>
      </c>
      <c r="E43" s="31">
        <v>0</v>
      </c>
      <c r="F43" s="31">
        <v>8160</v>
      </c>
      <c r="G43" s="31">
        <v>0</v>
      </c>
      <c r="H43" s="31">
        <v>-2388</v>
      </c>
      <c r="I43" s="31">
        <v>-86136</v>
      </c>
      <c r="J43" s="31">
        <v>0</v>
      </c>
      <c r="K43" s="31">
        <v>-2076</v>
      </c>
      <c r="L43" s="31">
        <v>11844</v>
      </c>
      <c r="M43" s="31">
        <v>21336</v>
      </c>
      <c r="N43" s="31">
        <v>-29292</v>
      </c>
      <c r="O43" s="31">
        <v>46200</v>
      </c>
      <c r="P43" s="31">
        <v>84</v>
      </c>
      <c r="Q43" s="31">
        <v>616416</v>
      </c>
      <c r="R43" s="31">
        <v>23604</v>
      </c>
      <c r="S43" s="31">
        <v>7872</v>
      </c>
      <c r="T43" s="31">
        <v>11796</v>
      </c>
      <c r="U43" s="31">
        <v>3600</v>
      </c>
      <c r="V43" s="31">
        <v>4752</v>
      </c>
      <c r="W43" s="31">
        <v>8664</v>
      </c>
      <c r="X43" s="31">
        <v>11616</v>
      </c>
      <c r="Y43" s="31">
        <v>12168</v>
      </c>
      <c r="Z43" s="31">
        <v>1164</v>
      </c>
      <c r="AA43" s="31">
        <v>0</v>
      </c>
      <c r="AB43" s="31">
        <v>56460</v>
      </c>
      <c r="AC43" s="31">
        <v>-4452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5820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8184</v>
      </c>
      <c r="AX43" s="31">
        <v>0</v>
      </c>
      <c r="AY43" s="31">
        <v>0</v>
      </c>
      <c r="AZ43" s="31">
        <v>0</v>
      </c>
      <c r="BA43" s="31"/>
      <c r="BB43" s="31"/>
      <c r="BC43" s="43">
        <f t="shared" si="10"/>
        <v>733908</v>
      </c>
    </row>
    <row r="44" spans="1:55" x14ac:dyDescent="0.3">
      <c r="A44" s="29">
        <v>253</v>
      </c>
      <c r="B44" s="30" t="s">
        <v>36</v>
      </c>
      <c r="C44" s="31">
        <v>-125628</v>
      </c>
      <c r="D44" s="31">
        <v>0</v>
      </c>
      <c r="E44" s="31">
        <v>0</v>
      </c>
      <c r="F44" s="31">
        <v>9300</v>
      </c>
      <c r="G44" s="31">
        <v>0</v>
      </c>
      <c r="H44" s="31">
        <v>-2724</v>
      </c>
      <c r="I44" s="31">
        <v>-82140</v>
      </c>
      <c r="J44" s="31">
        <v>0</v>
      </c>
      <c r="K44" s="31">
        <v>-2364</v>
      </c>
      <c r="L44" s="31">
        <v>-396</v>
      </c>
      <c r="M44" s="31">
        <v>40788</v>
      </c>
      <c r="N44" s="31">
        <v>-33420</v>
      </c>
      <c r="O44" s="31">
        <v>36900</v>
      </c>
      <c r="P44" s="31">
        <v>756</v>
      </c>
      <c r="Q44" s="31">
        <v>703272</v>
      </c>
      <c r="R44" s="31">
        <v>26928</v>
      </c>
      <c r="S44" s="31">
        <v>8976</v>
      </c>
      <c r="T44" s="31">
        <v>13464</v>
      </c>
      <c r="U44" s="31">
        <v>4104</v>
      </c>
      <c r="V44" s="31">
        <v>6888</v>
      </c>
      <c r="W44" s="31">
        <v>8052</v>
      </c>
      <c r="X44" s="31">
        <v>10788</v>
      </c>
      <c r="Y44" s="31">
        <v>11304</v>
      </c>
      <c r="Z44" s="31">
        <v>1080</v>
      </c>
      <c r="AA44" s="31">
        <v>0</v>
      </c>
      <c r="AB44" s="31">
        <v>0</v>
      </c>
      <c r="AC44" s="31">
        <v>-5340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/>
      <c r="BB44" s="31"/>
      <c r="BC44" s="43">
        <f t="shared" si="10"/>
        <v>715092</v>
      </c>
    </row>
    <row r="45" spans="1:55" x14ac:dyDescent="0.3">
      <c r="A45" s="29">
        <v>259</v>
      </c>
      <c r="B45" s="30" t="s">
        <v>37</v>
      </c>
      <c r="C45" s="31">
        <v>-30900</v>
      </c>
      <c r="D45" s="31">
        <v>0</v>
      </c>
      <c r="E45" s="31">
        <v>0</v>
      </c>
      <c r="F45" s="31">
        <v>10968</v>
      </c>
      <c r="G45" s="31">
        <v>0</v>
      </c>
      <c r="H45" s="31">
        <v>-3204</v>
      </c>
      <c r="I45" s="31">
        <v>42936</v>
      </c>
      <c r="J45" s="31">
        <v>924</v>
      </c>
      <c r="K45" s="31">
        <v>-2784</v>
      </c>
      <c r="L45" s="31">
        <v>98232</v>
      </c>
      <c r="M45" s="31">
        <v>36840</v>
      </c>
      <c r="N45" s="31">
        <v>-39396</v>
      </c>
      <c r="O45" s="31">
        <v>33708</v>
      </c>
      <c r="P45" s="31">
        <v>480</v>
      </c>
      <c r="Q45" s="31">
        <v>828756</v>
      </c>
      <c r="R45" s="31">
        <v>31728</v>
      </c>
      <c r="S45" s="31">
        <v>10572</v>
      </c>
      <c r="T45" s="31">
        <v>33456</v>
      </c>
      <c r="U45" s="31">
        <v>16884</v>
      </c>
      <c r="V45" s="31">
        <v>7548</v>
      </c>
      <c r="W45" s="31">
        <v>9408</v>
      </c>
      <c r="X45" s="31">
        <v>12612</v>
      </c>
      <c r="Y45" s="31">
        <v>13200</v>
      </c>
      <c r="Z45" s="31">
        <v>1260</v>
      </c>
      <c r="AA45" s="31">
        <v>0</v>
      </c>
      <c r="AB45" s="31">
        <v>75912</v>
      </c>
      <c r="AC45" s="31">
        <v>-5712</v>
      </c>
      <c r="AD45" s="31">
        <v>0</v>
      </c>
      <c r="AE45" s="31">
        <v>5904</v>
      </c>
      <c r="AF45" s="31">
        <v>0</v>
      </c>
      <c r="AG45" s="31">
        <v>0</v>
      </c>
      <c r="AH45" s="31">
        <v>0</v>
      </c>
      <c r="AI45" s="31">
        <v>0</v>
      </c>
      <c r="AJ45" s="31">
        <v>0</v>
      </c>
      <c r="AK45" s="31">
        <v>0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7836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-6336</v>
      </c>
      <c r="AZ45" s="31">
        <v>0</v>
      </c>
      <c r="BA45" s="31"/>
      <c r="BB45" s="31"/>
      <c r="BC45" s="43">
        <f t="shared" si="10"/>
        <v>1148256</v>
      </c>
    </row>
    <row r="46" spans="1:55" x14ac:dyDescent="0.3">
      <c r="A46" s="29">
        <v>260</v>
      </c>
      <c r="B46" s="30" t="s">
        <v>30</v>
      </c>
      <c r="C46" s="31">
        <v>20016</v>
      </c>
      <c r="D46" s="31">
        <v>0</v>
      </c>
      <c r="E46" s="31">
        <v>0</v>
      </c>
      <c r="F46" s="31">
        <v>5460</v>
      </c>
      <c r="G46" s="31">
        <v>0</v>
      </c>
      <c r="H46" s="31">
        <v>-1596</v>
      </c>
      <c r="I46" s="31">
        <v>38148</v>
      </c>
      <c r="J46" s="31">
        <v>816</v>
      </c>
      <c r="K46" s="31">
        <v>-1380</v>
      </c>
      <c r="L46" s="31">
        <v>85560</v>
      </c>
      <c r="M46" s="31">
        <v>14040</v>
      </c>
      <c r="N46" s="31">
        <v>-19596</v>
      </c>
      <c r="O46" s="31">
        <v>32508</v>
      </c>
      <c r="P46" s="31">
        <v>348</v>
      </c>
      <c r="Q46" s="31">
        <v>412404</v>
      </c>
      <c r="R46" s="31">
        <v>15792</v>
      </c>
      <c r="S46" s="31">
        <v>5268</v>
      </c>
      <c r="T46" s="31">
        <v>16644</v>
      </c>
      <c r="U46" s="31">
        <v>8400</v>
      </c>
      <c r="V46" s="31">
        <v>2724</v>
      </c>
      <c r="W46" s="31">
        <v>6432</v>
      </c>
      <c r="X46" s="31">
        <v>8616</v>
      </c>
      <c r="Y46" s="31">
        <v>9024</v>
      </c>
      <c r="Z46" s="31">
        <v>864</v>
      </c>
      <c r="AA46" s="31">
        <v>0</v>
      </c>
      <c r="AB46" s="31">
        <v>56652</v>
      </c>
      <c r="AC46" s="31">
        <v>-2916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31">
        <v>0</v>
      </c>
      <c r="AJ46" s="31">
        <v>0</v>
      </c>
      <c r="AK46" s="31">
        <v>0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276</v>
      </c>
      <c r="AR46" s="31">
        <v>0</v>
      </c>
      <c r="AS46" s="31">
        <v>0</v>
      </c>
      <c r="AT46" s="31">
        <v>0</v>
      </c>
      <c r="AU46" s="31">
        <v>0</v>
      </c>
      <c r="AV46" s="31">
        <v>0</v>
      </c>
      <c r="AW46" s="31">
        <v>0</v>
      </c>
      <c r="AX46" s="31">
        <v>0</v>
      </c>
      <c r="AY46" s="31">
        <v>0</v>
      </c>
      <c r="AZ46" s="31">
        <v>0</v>
      </c>
      <c r="BA46" s="31"/>
      <c r="BB46" s="31"/>
      <c r="BC46" s="43">
        <f t="shared" si="10"/>
        <v>676644</v>
      </c>
    </row>
    <row r="47" spans="1:55" x14ac:dyDescent="0.3">
      <c r="A47" s="29">
        <v>265</v>
      </c>
      <c r="B47" s="30" t="s">
        <v>39</v>
      </c>
      <c r="C47" s="31">
        <v>-586956</v>
      </c>
      <c r="D47" s="31">
        <v>0</v>
      </c>
      <c r="E47" s="31">
        <v>0</v>
      </c>
      <c r="F47" s="31">
        <v>15864</v>
      </c>
      <c r="G47" s="31">
        <v>0</v>
      </c>
      <c r="H47" s="31">
        <v>-4644</v>
      </c>
      <c r="I47" s="31">
        <v>-489816</v>
      </c>
      <c r="J47" s="31">
        <v>0</v>
      </c>
      <c r="K47" s="31">
        <v>-4032</v>
      </c>
      <c r="L47" s="31">
        <v>-20604</v>
      </c>
      <c r="M47" s="31">
        <v>46392</v>
      </c>
      <c r="N47" s="31">
        <v>-56988</v>
      </c>
      <c r="O47" s="31">
        <v>52692</v>
      </c>
      <c r="P47" s="31">
        <v>-1044</v>
      </c>
      <c r="Q47" s="31">
        <v>1199124</v>
      </c>
      <c r="R47" s="31">
        <v>45912</v>
      </c>
      <c r="S47" s="31">
        <v>15300</v>
      </c>
      <c r="T47" s="31">
        <v>22956</v>
      </c>
      <c r="U47" s="31">
        <v>6996</v>
      </c>
      <c r="V47" s="31">
        <v>9972</v>
      </c>
      <c r="W47" s="31">
        <v>13716</v>
      </c>
      <c r="X47" s="31">
        <v>18372</v>
      </c>
      <c r="Y47" s="31">
        <v>19248</v>
      </c>
      <c r="Z47" s="31">
        <v>1836</v>
      </c>
      <c r="AA47" s="31">
        <v>0</v>
      </c>
      <c r="AB47" s="31">
        <v>0</v>
      </c>
      <c r="AC47" s="31">
        <v>-9444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</v>
      </c>
      <c r="AX47" s="31">
        <v>0</v>
      </c>
      <c r="AY47" s="31">
        <v>0</v>
      </c>
      <c r="AZ47" s="31">
        <v>0</v>
      </c>
      <c r="BA47" s="31"/>
      <c r="BB47" s="31"/>
      <c r="BC47" s="43">
        <f t="shared" si="10"/>
        <v>788700</v>
      </c>
    </row>
    <row r="48" spans="1:55" x14ac:dyDescent="0.3">
      <c r="A48" s="29">
        <v>269</v>
      </c>
      <c r="B48" s="30" t="s">
        <v>40</v>
      </c>
      <c r="C48" s="31">
        <v>-182088</v>
      </c>
      <c r="D48" s="31">
        <v>0</v>
      </c>
      <c r="E48" s="31">
        <v>0</v>
      </c>
      <c r="F48" s="31">
        <v>4296</v>
      </c>
      <c r="G48" s="31">
        <v>0</v>
      </c>
      <c r="H48" s="31">
        <v>-1260</v>
      </c>
      <c r="I48" s="31">
        <v>-174396</v>
      </c>
      <c r="J48" s="31">
        <v>0</v>
      </c>
      <c r="K48" s="31">
        <v>-1092</v>
      </c>
      <c r="L48" s="31">
        <v>-5460</v>
      </c>
      <c r="M48" s="31">
        <v>11364</v>
      </c>
      <c r="N48" s="31">
        <v>-15432</v>
      </c>
      <c r="O48" s="31">
        <v>24840</v>
      </c>
      <c r="P48" s="31">
        <v>360</v>
      </c>
      <c r="Q48" s="31">
        <v>324792</v>
      </c>
      <c r="R48" s="31">
        <v>12432</v>
      </c>
      <c r="S48" s="31">
        <v>4140</v>
      </c>
      <c r="T48" s="31">
        <v>6216</v>
      </c>
      <c r="U48" s="31">
        <v>1896</v>
      </c>
      <c r="V48" s="31">
        <v>3324</v>
      </c>
      <c r="W48" s="31">
        <v>3588</v>
      </c>
      <c r="X48" s="31">
        <v>4812</v>
      </c>
      <c r="Y48" s="31">
        <v>5040</v>
      </c>
      <c r="Z48" s="31">
        <v>480</v>
      </c>
      <c r="AA48" s="31">
        <v>0</v>
      </c>
      <c r="AB48" s="31">
        <v>0</v>
      </c>
      <c r="AC48" s="31">
        <v>-2532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3072</v>
      </c>
      <c r="AR48" s="31">
        <v>0</v>
      </c>
      <c r="AS48" s="31">
        <v>0</v>
      </c>
      <c r="AT48" s="31">
        <v>0</v>
      </c>
      <c r="AU48" s="31">
        <v>0</v>
      </c>
      <c r="AV48" s="31">
        <v>0</v>
      </c>
      <c r="AW48" s="31">
        <v>0</v>
      </c>
      <c r="AX48" s="31">
        <v>0</v>
      </c>
      <c r="AY48" s="31">
        <v>0</v>
      </c>
      <c r="AZ48" s="31">
        <v>0</v>
      </c>
      <c r="BA48" s="31"/>
      <c r="BB48" s="31"/>
      <c r="BC48" s="43">
        <f t="shared" si="10"/>
        <v>200808</v>
      </c>
    </row>
    <row r="49" spans="1:55" x14ac:dyDescent="0.3">
      <c r="A49" s="29">
        <v>270</v>
      </c>
      <c r="B49" s="30" t="s">
        <v>29</v>
      </c>
      <c r="C49" s="31">
        <v>-269652</v>
      </c>
      <c r="D49" s="31">
        <v>0</v>
      </c>
      <c r="E49" s="31">
        <v>0</v>
      </c>
      <c r="F49" s="31">
        <v>7224</v>
      </c>
      <c r="G49" s="31">
        <v>0</v>
      </c>
      <c r="H49" s="31">
        <v>-2112</v>
      </c>
      <c r="I49" s="31">
        <v>-69504</v>
      </c>
      <c r="J49" s="31">
        <v>0</v>
      </c>
      <c r="K49" s="31">
        <v>-1836</v>
      </c>
      <c r="L49" s="31">
        <v>-9648</v>
      </c>
      <c r="M49" s="31">
        <v>14976</v>
      </c>
      <c r="N49" s="31">
        <v>-25956</v>
      </c>
      <c r="O49" s="31">
        <v>41472</v>
      </c>
      <c r="P49" s="31">
        <v>-24</v>
      </c>
      <c r="Q49" s="31">
        <v>546060</v>
      </c>
      <c r="R49" s="31">
        <v>20904</v>
      </c>
      <c r="S49" s="31">
        <v>6972</v>
      </c>
      <c r="T49" s="31">
        <v>10452</v>
      </c>
      <c r="U49" s="31">
        <v>3180</v>
      </c>
      <c r="V49" s="31">
        <v>3828</v>
      </c>
      <c r="W49" s="31">
        <v>8724</v>
      </c>
      <c r="X49" s="31">
        <v>11700</v>
      </c>
      <c r="Y49" s="31">
        <v>12252</v>
      </c>
      <c r="Z49" s="31">
        <v>1164</v>
      </c>
      <c r="AA49" s="31">
        <v>0</v>
      </c>
      <c r="AB49" s="31">
        <v>0</v>
      </c>
      <c r="AC49" s="31">
        <v>-4476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5160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/>
      <c r="BB49" s="31"/>
      <c r="BC49" s="43">
        <f t="shared" si="10"/>
        <v>377040</v>
      </c>
    </row>
    <row r="50" spans="1:55" x14ac:dyDescent="0.3">
      <c r="A50" s="29">
        <v>306</v>
      </c>
      <c r="B50" s="30" t="s">
        <v>47</v>
      </c>
      <c r="C50" s="31">
        <v>-18168</v>
      </c>
      <c r="D50" s="31">
        <v>0</v>
      </c>
      <c r="E50" s="31">
        <v>0</v>
      </c>
      <c r="F50" s="31">
        <v>5520</v>
      </c>
      <c r="G50" s="31">
        <v>0</v>
      </c>
      <c r="H50" s="31">
        <v>-1620</v>
      </c>
      <c r="I50" s="31">
        <v>269880</v>
      </c>
      <c r="J50" s="31">
        <v>5808</v>
      </c>
      <c r="K50" s="31">
        <v>-1404</v>
      </c>
      <c r="L50" s="31">
        <v>-7764</v>
      </c>
      <c r="M50" s="31">
        <v>10584</v>
      </c>
      <c r="N50" s="31">
        <v>-19836</v>
      </c>
      <c r="O50" s="31">
        <v>29616</v>
      </c>
      <c r="P50" s="31">
        <v>384</v>
      </c>
      <c r="Q50" s="31">
        <v>417456</v>
      </c>
      <c r="R50" s="31">
        <v>15984</v>
      </c>
      <c r="S50" s="31">
        <v>5328</v>
      </c>
      <c r="T50" s="31">
        <v>16848</v>
      </c>
      <c r="U50" s="31">
        <v>8508</v>
      </c>
      <c r="V50" s="31">
        <v>2280</v>
      </c>
      <c r="W50" s="31">
        <v>7680</v>
      </c>
      <c r="X50" s="31">
        <v>10296</v>
      </c>
      <c r="Y50" s="31">
        <v>10788</v>
      </c>
      <c r="Z50" s="31">
        <v>1032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3948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16056</v>
      </c>
      <c r="AY50" s="31">
        <v>0</v>
      </c>
      <c r="AZ50" s="31">
        <v>0</v>
      </c>
      <c r="BA50" s="31"/>
      <c r="BB50" s="31"/>
      <c r="BC50" s="43">
        <f t="shared" si="10"/>
        <v>494916</v>
      </c>
    </row>
    <row r="51" spans="1:55" x14ac:dyDescent="0.3">
      <c r="A51" s="29">
        <v>316</v>
      </c>
      <c r="B51" s="30" t="s">
        <v>43</v>
      </c>
      <c r="C51" s="31">
        <v>161772</v>
      </c>
      <c r="D51" s="31">
        <v>0</v>
      </c>
      <c r="E51" s="31">
        <v>0</v>
      </c>
      <c r="F51" s="31">
        <v>12900</v>
      </c>
      <c r="G51" s="31">
        <v>0</v>
      </c>
      <c r="H51" s="31">
        <v>-3768</v>
      </c>
      <c r="I51" s="31">
        <v>169524</v>
      </c>
      <c r="J51" s="31">
        <v>3648</v>
      </c>
      <c r="K51" s="31">
        <v>-3276</v>
      </c>
      <c r="L51" s="31">
        <v>-16776</v>
      </c>
      <c r="M51" s="31">
        <v>37704</v>
      </c>
      <c r="N51" s="31">
        <v>-46368</v>
      </c>
      <c r="O51" s="31">
        <v>65136</v>
      </c>
      <c r="P51" s="31">
        <v>1080</v>
      </c>
      <c r="Q51" s="31">
        <v>975492</v>
      </c>
      <c r="R51" s="31">
        <v>37356</v>
      </c>
      <c r="S51" s="31">
        <v>12456</v>
      </c>
      <c r="T51" s="31">
        <v>39372</v>
      </c>
      <c r="U51" s="31">
        <v>19884</v>
      </c>
      <c r="V51" s="31">
        <v>7896</v>
      </c>
      <c r="W51" s="31">
        <v>11940</v>
      </c>
      <c r="X51" s="31">
        <v>16008</v>
      </c>
      <c r="Y51" s="31">
        <v>16764</v>
      </c>
      <c r="Z51" s="31">
        <v>1596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11520</v>
      </c>
      <c r="AJ51" s="31">
        <v>0</v>
      </c>
      <c r="AK51" s="31">
        <v>1152</v>
      </c>
      <c r="AL51" s="31">
        <v>10764</v>
      </c>
      <c r="AM51" s="31">
        <v>348</v>
      </c>
      <c r="AN51" s="31">
        <v>1860</v>
      </c>
      <c r="AO51" s="31">
        <v>0</v>
      </c>
      <c r="AP51" s="31">
        <v>516</v>
      </c>
      <c r="AQ51" s="31">
        <v>9216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  <c r="AW51" s="31">
        <v>0</v>
      </c>
      <c r="AX51" s="31">
        <v>0</v>
      </c>
      <c r="AY51" s="31">
        <v>0</v>
      </c>
      <c r="AZ51" s="31">
        <v>0</v>
      </c>
      <c r="BA51" s="31"/>
      <c r="BB51" s="31"/>
      <c r="BC51" s="43">
        <f t="shared" si="10"/>
        <v>1350444</v>
      </c>
    </row>
    <row r="52" spans="1:55" x14ac:dyDescent="0.3">
      <c r="A52" s="29">
        <v>320</v>
      </c>
      <c r="B52" s="30" t="s">
        <v>41</v>
      </c>
      <c r="C52" s="31">
        <v>154020</v>
      </c>
      <c r="D52" s="31">
        <v>0</v>
      </c>
      <c r="E52" s="31">
        <v>0</v>
      </c>
      <c r="F52" s="31">
        <v>6540</v>
      </c>
      <c r="G52" s="31">
        <v>0</v>
      </c>
      <c r="H52" s="31">
        <v>-1908</v>
      </c>
      <c r="I52" s="31">
        <v>35124</v>
      </c>
      <c r="J52" s="31">
        <v>756</v>
      </c>
      <c r="K52" s="31">
        <v>-1656</v>
      </c>
      <c r="L52" s="31">
        <v>-8604</v>
      </c>
      <c r="M52" s="31">
        <v>15540</v>
      </c>
      <c r="N52" s="31">
        <v>-23496</v>
      </c>
      <c r="O52" s="31">
        <v>31548</v>
      </c>
      <c r="P52" s="31">
        <v>552</v>
      </c>
      <c r="Q52" s="31">
        <v>494436</v>
      </c>
      <c r="R52" s="31">
        <v>18936</v>
      </c>
      <c r="S52" s="31">
        <v>6312</v>
      </c>
      <c r="T52" s="31">
        <v>34392</v>
      </c>
      <c r="U52" s="31">
        <v>19968</v>
      </c>
      <c r="V52" s="31">
        <v>3672</v>
      </c>
      <c r="W52" s="31">
        <v>6360</v>
      </c>
      <c r="X52" s="31">
        <v>8520</v>
      </c>
      <c r="Y52" s="31">
        <v>8928</v>
      </c>
      <c r="Z52" s="31">
        <v>852</v>
      </c>
      <c r="AA52" s="31">
        <v>19392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15312</v>
      </c>
      <c r="AI52" s="31">
        <v>0</v>
      </c>
      <c r="AJ52" s="31">
        <v>0</v>
      </c>
      <c r="AK52" s="31">
        <v>0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4668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0</v>
      </c>
      <c r="BA52" s="31"/>
      <c r="BB52" s="31"/>
      <c r="BC52" s="43">
        <f t="shared" si="10"/>
        <v>795960</v>
      </c>
    </row>
    <row r="53" spans="1:55" x14ac:dyDescent="0.3">
      <c r="A53" s="29">
        <v>326</v>
      </c>
      <c r="B53" s="30" t="s">
        <v>44</v>
      </c>
      <c r="C53" s="31">
        <v>44520</v>
      </c>
      <c r="D53" s="31">
        <v>0</v>
      </c>
      <c r="E53" s="31">
        <v>0</v>
      </c>
      <c r="F53" s="31">
        <v>8256</v>
      </c>
      <c r="G53" s="31">
        <v>0</v>
      </c>
      <c r="H53" s="31">
        <v>-2412</v>
      </c>
      <c r="I53" s="31">
        <v>348996</v>
      </c>
      <c r="J53" s="31">
        <v>7500</v>
      </c>
      <c r="K53" s="31">
        <v>-2100</v>
      </c>
      <c r="L53" s="31">
        <v>-11388</v>
      </c>
      <c r="M53" s="31">
        <v>25356</v>
      </c>
      <c r="N53" s="31">
        <v>-29676</v>
      </c>
      <c r="O53" s="31">
        <v>-146556</v>
      </c>
      <c r="P53" s="31">
        <v>660</v>
      </c>
      <c r="Q53" s="31">
        <v>624264</v>
      </c>
      <c r="R53" s="31">
        <v>23904</v>
      </c>
      <c r="S53" s="31">
        <v>7968</v>
      </c>
      <c r="T53" s="31">
        <v>25200</v>
      </c>
      <c r="U53" s="31">
        <v>12720</v>
      </c>
      <c r="V53" s="31">
        <v>4140</v>
      </c>
      <c r="W53" s="31">
        <v>8784</v>
      </c>
      <c r="X53" s="31">
        <v>11772</v>
      </c>
      <c r="Y53" s="31">
        <v>12336</v>
      </c>
      <c r="Z53" s="31">
        <v>1176</v>
      </c>
      <c r="AA53" s="31">
        <v>48960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31">
        <v>13632</v>
      </c>
      <c r="AJ53" s="31">
        <v>0</v>
      </c>
      <c r="AK53" s="31">
        <v>2124</v>
      </c>
      <c r="AL53" s="31">
        <v>1596</v>
      </c>
      <c r="AM53" s="31">
        <v>456</v>
      </c>
      <c r="AN53" s="31">
        <v>0</v>
      </c>
      <c r="AO53" s="31">
        <v>0</v>
      </c>
      <c r="AP53" s="31">
        <v>1788</v>
      </c>
      <c r="AQ53" s="31">
        <v>5904</v>
      </c>
      <c r="AR53" s="31">
        <v>0</v>
      </c>
      <c r="AS53" s="31">
        <v>0</v>
      </c>
      <c r="AT53" s="31">
        <v>12720</v>
      </c>
      <c r="AU53" s="31">
        <v>0</v>
      </c>
      <c r="AV53" s="31">
        <v>0</v>
      </c>
      <c r="AW53" s="31">
        <v>0</v>
      </c>
      <c r="AX53" s="31">
        <v>0</v>
      </c>
      <c r="AY53" s="31">
        <v>0</v>
      </c>
      <c r="AZ53" s="31">
        <v>0</v>
      </c>
      <c r="BA53" s="31"/>
      <c r="BB53" s="31"/>
      <c r="BC53" s="43">
        <f t="shared" si="10"/>
        <v>669984</v>
      </c>
    </row>
    <row r="54" spans="1:55" x14ac:dyDescent="0.3">
      <c r="A54" s="29">
        <v>329</v>
      </c>
      <c r="B54" s="30" t="s">
        <v>48</v>
      </c>
      <c r="C54" s="31">
        <v>118440</v>
      </c>
      <c r="D54" s="31">
        <v>0</v>
      </c>
      <c r="E54" s="31">
        <v>0</v>
      </c>
      <c r="F54" s="31">
        <v>6288</v>
      </c>
      <c r="G54" s="31">
        <v>0</v>
      </c>
      <c r="H54" s="31">
        <v>-1836</v>
      </c>
      <c r="I54" s="31">
        <v>44040</v>
      </c>
      <c r="J54" s="31">
        <v>948</v>
      </c>
      <c r="K54" s="31">
        <v>-1596</v>
      </c>
      <c r="L54" s="31">
        <v>-8172</v>
      </c>
      <c r="M54" s="31">
        <v>22812</v>
      </c>
      <c r="N54" s="31">
        <v>-22596</v>
      </c>
      <c r="O54" s="31">
        <v>29964</v>
      </c>
      <c r="P54" s="31">
        <v>360</v>
      </c>
      <c r="Q54" s="31">
        <v>475380</v>
      </c>
      <c r="R54" s="31">
        <v>18204</v>
      </c>
      <c r="S54" s="31">
        <v>6072</v>
      </c>
      <c r="T54" s="31">
        <v>33060</v>
      </c>
      <c r="U54" s="31">
        <v>19200</v>
      </c>
      <c r="V54" s="31">
        <v>4008</v>
      </c>
      <c r="W54" s="31">
        <v>4980</v>
      </c>
      <c r="X54" s="31">
        <v>6672</v>
      </c>
      <c r="Y54" s="31">
        <v>6996</v>
      </c>
      <c r="Z54" s="31">
        <v>660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0</v>
      </c>
      <c r="AK54" s="31">
        <v>0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4488</v>
      </c>
      <c r="AR54" s="31">
        <v>0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21480</v>
      </c>
      <c r="AY54" s="31">
        <v>0</v>
      </c>
      <c r="AZ54" s="31">
        <v>0</v>
      </c>
      <c r="BA54" s="31"/>
      <c r="BB54" s="31"/>
      <c r="BC54" s="43">
        <f t="shared" si="10"/>
        <v>720492</v>
      </c>
    </row>
    <row r="55" spans="1:55" x14ac:dyDescent="0.3">
      <c r="A55" s="29">
        <v>330</v>
      </c>
      <c r="B55" s="30" t="s">
        <v>49</v>
      </c>
      <c r="C55" s="31">
        <v>432876</v>
      </c>
      <c r="D55" s="31">
        <v>14988</v>
      </c>
      <c r="E55" s="31">
        <v>0</v>
      </c>
      <c r="F55" s="31">
        <v>13896</v>
      </c>
      <c r="G55" s="31">
        <v>0</v>
      </c>
      <c r="H55" s="31">
        <v>-4068</v>
      </c>
      <c r="I55" s="31">
        <v>560160</v>
      </c>
      <c r="J55" s="31">
        <v>12048</v>
      </c>
      <c r="K55" s="31">
        <v>-3528</v>
      </c>
      <c r="L55" s="31">
        <v>-18588</v>
      </c>
      <c r="M55" s="31">
        <v>47712</v>
      </c>
      <c r="N55" s="31">
        <v>-49932</v>
      </c>
      <c r="O55" s="31">
        <v>61476</v>
      </c>
      <c r="P55" s="31">
        <v>48</v>
      </c>
      <c r="Q55" s="31">
        <v>1050648</v>
      </c>
      <c r="R55" s="31">
        <v>40224</v>
      </c>
      <c r="S55" s="31">
        <v>13404</v>
      </c>
      <c r="T55" s="31">
        <v>73080</v>
      </c>
      <c r="U55" s="31">
        <v>42432</v>
      </c>
      <c r="V55" s="31">
        <v>8148</v>
      </c>
      <c r="W55" s="31">
        <v>13284</v>
      </c>
      <c r="X55" s="31">
        <v>17796</v>
      </c>
      <c r="Y55" s="31">
        <v>18636</v>
      </c>
      <c r="Z55" s="31">
        <v>1776</v>
      </c>
      <c r="AA55" s="31">
        <v>0</v>
      </c>
      <c r="AB55" s="31">
        <v>0</v>
      </c>
      <c r="AC55" s="31">
        <v>0</v>
      </c>
      <c r="AD55" s="31">
        <v>0</v>
      </c>
      <c r="AE55" s="31">
        <v>11808</v>
      </c>
      <c r="AF55" s="31">
        <v>0</v>
      </c>
      <c r="AG55" s="31">
        <v>0</v>
      </c>
      <c r="AH55" s="31">
        <v>0</v>
      </c>
      <c r="AI55" s="31">
        <v>14124</v>
      </c>
      <c r="AJ55" s="31">
        <v>0</v>
      </c>
      <c r="AK55" s="31">
        <v>1404</v>
      </c>
      <c r="AL55" s="31">
        <v>2904</v>
      </c>
      <c r="AM55" s="31">
        <v>0</v>
      </c>
      <c r="AN55" s="31">
        <v>0</v>
      </c>
      <c r="AO55" s="31">
        <v>0</v>
      </c>
      <c r="AP55" s="31">
        <v>876</v>
      </c>
      <c r="AQ55" s="31">
        <v>9924</v>
      </c>
      <c r="AR55" s="31">
        <v>0</v>
      </c>
      <c r="AS55" s="31">
        <v>0</v>
      </c>
      <c r="AT55" s="31">
        <v>0</v>
      </c>
      <c r="AU55" s="31">
        <v>0</v>
      </c>
      <c r="AV55" s="31">
        <v>0</v>
      </c>
      <c r="AW55" s="31">
        <v>0</v>
      </c>
      <c r="AX55" s="31">
        <v>0</v>
      </c>
      <c r="AY55" s="31">
        <v>-10872</v>
      </c>
      <c r="AZ55" s="31">
        <v>-31464</v>
      </c>
      <c r="BA55" s="31"/>
      <c r="BB55" s="31"/>
      <c r="BC55" s="43">
        <f t="shared" si="10"/>
        <v>1789644</v>
      </c>
    </row>
    <row r="56" spans="1:55" x14ac:dyDescent="0.3">
      <c r="A56" s="29">
        <v>336</v>
      </c>
      <c r="B56" s="30" t="s">
        <v>51</v>
      </c>
      <c r="C56" s="31">
        <v>18180</v>
      </c>
      <c r="D56" s="31">
        <v>0</v>
      </c>
      <c r="E56" s="31">
        <v>0</v>
      </c>
      <c r="F56" s="31">
        <v>4080</v>
      </c>
      <c r="G56" s="31">
        <v>0</v>
      </c>
      <c r="H56" s="31">
        <v>-1188</v>
      </c>
      <c r="I56" s="31">
        <v>-1392</v>
      </c>
      <c r="J56" s="31">
        <v>0</v>
      </c>
      <c r="K56" s="31">
        <v>-1032</v>
      </c>
      <c r="L56" s="31">
        <v>12936</v>
      </c>
      <c r="M56" s="31">
        <v>8448</v>
      </c>
      <c r="N56" s="31">
        <v>-14664</v>
      </c>
      <c r="O56" s="31">
        <v>25608</v>
      </c>
      <c r="P56" s="31">
        <v>348</v>
      </c>
      <c r="Q56" s="31">
        <v>308568</v>
      </c>
      <c r="R56" s="31">
        <v>11820</v>
      </c>
      <c r="S56" s="31">
        <v>3936</v>
      </c>
      <c r="T56" s="31">
        <v>5904</v>
      </c>
      <c r="U56" s="31">
        <v>1800</v>
      </c>
      <c r="V56" s="31">
        <v>2328</v>
      </c>
      <c r="W56" s="31">
        <v>4452</v>
      </c>
      <c r="X56" s="31">
        <v>5964</v>
      </c>
      <c r="Y56" s="31">
        <v>6240</v>
      </c>
      <c r="Z56" s="31">
        <v>600</v>
      </c>
      <c r="AA56" s="31">
        <v>0</v>
      </c>
      <c r="AB56" s="31">
        <v>28260</v>
      </c>
      <c r="AC56" s="31">
        <v>-2088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2916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0</v>
      </c>
      <c r="BA56" s="31"/>
      <c r="BB56" s="31"/>
      <c r="BC56" s="43">
        <f t="shared" si="10"/>
        <v>431532</v>
      </c>
    </row>
    <row r="57" spans="1:55" x14ac:dyDescent="0.3">
      <c r="A57" s="29">
        <v>340</v>
      </c>
      <c r="B57" s="30" t="s">
        <v>50</v>
      </c>
      <c r="C57" s="31">
        <v>81084</v>
      </c>
      <c r="D57" s="31">
        <v>0</v>
      </c>
      <c r="E57" s="31">
        <v>0</v>
      </c>
      <c r="F57" s="31">
        <v>5292</v>
      </c>
      <c r="G57" s="31">
        <v>0</v>
      </c>
      <c r="H57" s="31">
        <v>-1548</v>
      </c>
      <c r="I57" s="31">
        <v>42840</v>
      </c>
      <c r="J57" s="31">
        <v>924</v>
      </c>
      <c r="K57" s="31">
        <v>-1344</v>
      </c>
      <c r="L57" s="31">
        <v>-6996</v>
      </c>
      <c r="M57" s="31">
        <v>11268</v>
      </c>
      <c r="N57" s="31">
        <v>-19020</v>
      </c>
      <c r="O57" s="31">
        <v>26808</v>
      </c>
      <c r="P57" s="31">
        <v>384</v>
      </c>
      <c r="Q57" s="31">
        <v>400092</v>
      </c>
      <c r="R57" s="31">
        <v>15324</v>
      </c>
      <c r="S57" s="31">
        <v>5112</v>
      </c>
      <c r="T57" s="31">
        <v>16152</v>
      </c>
      <c r="U57" s="31">
        <v>8148</v>
      </c>
      <c r="V57" s="31">
        <v>3396</v>
      </c>
      <c r="W57" s="31">
        <v>5076</v>
      </c>
      <c r="X57" s="31">
        <v>6804</v>
      </c>
      <c r="Y57" s="31">
        <v>7116</v>
      </c>
      <c r="Z57" s="31">
        <v>684</v>
      </c>
      <c r="AA57" s="31">
        <v>15684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31">
        <v>0</v>
      </c>
      <c r="AJ57" s="31">
        <v>0</v>
      </c>
      <c r="AK57" s="31">
        <v>0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3780</v>
      </c>
      <c r="AR57" s="31">
        <v>0</v>
      </c>
      <c r="AS57" s="31">
        <v>0</v>
      </c>
      <c r="AT57" s="31">
        <v>0</v>
      </c>
      <c r="AU57" s="31">
        <v>0</v>
      </c>
      <c r="AV57" s="31">
        <v>0</v>
      </c>
      <c r="AW57" s="31">
        <v>0</v>
      </c>
      <c r="AX57" s="31">
        <v>5052</v>
      </c>
      <c r="AY57" s="31">
        <v>0</v>
      </c>
      <c r="AZ57" s="31">
        <v>0</v>
      </c>
      <c r="BA57" s="31"/>
      <c r="BB57" s="31"/>
      <c r="BC57" s="43">
        <f t="shared" si="10"/>
        <v>580860</v>
      </c>
    </row>
    <row r="58" spans="1:55" x14ac:dyDescent="0.3">
      <c r="A58" s="29">
        <v>350</v>
      </c>
      <c r="B58" s="30" t="s">
        <v>38</v>
      </c>
      <c r="C58" s="31">
        <v>-45684</v>
      </c>
      <c r="D58" s="31">
        <v>0</v>
      </c>
      <c r="E58" s="31">
        <v>0</v>
      </c>
      <c r="F58" s="31">
        <v>5136</v>
      </c>
      <c r="G58" s="31">
        <v>0</v>
      </c>
      <c r="H58" s="31">
        <v>-1500</v>
      </c>
      <c r="I58" s="31">
        <v>-152472</v>
      </c>
      <c r="J58" s="31">
        <v>0</v>
      </c>
      <c r="K58" s="31">
        <v>-1308</v>
      </c>
      <c r="L58" s="31">
        <v>-6516</v>
      </c>
      <c r="M58" s="31">
        <v>10764</v>
      </c>
      <c r="N58" s="31">
        <v>-18468</v>
      </c>
      <c r="O58" s="31">
        <v>18204</v>
      </c>
      <c r="P58" s="31">
        <v>396</v>
      </c>
      <c r="Q58" s="31">
        <v>388500</v>
      </c>
      <c r="R58" s="31">
        <v>14880</v>
      </c>
      <c r="S58" s="31">
        <v>4956</v>
      </c>
      <c r="T58" s="31">
        <v>7440</v>
      </c>
      <c r="U58" s="31">
        <v>2268</v>
      </c>
      <c r="V58" s="31">
        <v>3636</v>
      </c>
      <c r="W58" s="31">
        <v>4752</v>
      </c>
      <c r="X58" s="31">
        <v>6372</v>
      </c>
      <c r="Y58" s="31">
        <v>6672</v>
      </c>
      <c r="Z58" s="31">
        <v>636</v>
      </c>
      <c r="AA58" s="31">
        <v>0</v>
      </c>
      <c r="AB58" s="31">
        <v>17796</v>
      </c>
      <c r="AC58" s="31">
        <v>-2844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3672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/>
      <c r="BB58" s="31"/>
      <c r="BC58" s="43">
        <f t="shared" si="10"/>
        <v>417396</v>
      </c>
    </row>
    <row r="59" spans="1:55" x14ac:dyDescent="0.3">
      <c r="A59" s="29">
        <v>360</v>
      </c>
      <c r="B59" s="30" t="s">
        <v>45</v>
      </c>
      <c r="C59" s="31">
        <v>213528</v>
      </c>
      <c r="D59" s="31">
        <v>8616</v>
      </c>
      <c r="E59" s="31">
        <v>0</v>
      </c>
      <c r="F59" s="31">
        <v>6684</v>
      </c>
      <c r="G59" s="31">
        <v>0</v>
      </c>
      <c r="H59" s="31">
        <v>-1956</v>
      </c>
      <c r="I59" s="31">
        <v>782148</v>
      </c>
      <c r="J59" s="31">
        <v>16824</v>
      </c>
      <c r="K59" s="31">
        <v>-1692</v>
      </c>
      <c r="L59" s="31">
        <v>22776</v>
      </c>
      <c r="M59" s="31">
        <v>19872</v>
      </c>
      <c r="N59" s="31">
        <v>-24024</v>
      </c>
      <c r="O59" s="31">
        <v>27348</v>
      </c>
      <c r="P59" s="31">
        <v>480</v>
      </c>
      <c r="Q59" s="31">
        <v>505416</v>
      </c>
      <c r="R59" s="31">
        <v>19356</v>
      </c>
      <c r="S59" s="31">
        <v>6456</v>
      </c>
      <c r="T59" s="31">
        <v>35160</v>
      </c>
      <c r="U59" s="31">
        <v>20412</v>
      </c>
      <c r="V59" s="31">
        <v>2916</v>
      </c>
      <c r="W59" s="31">
        <v>8748</v>
      </c>
      <c r="X59" s="31">
        <v>11724</v>
      </c>
      <c r="Y59" s="31">
        <v>12276</v>
      </c>
      <c r="Z59" s="31">
        <v>1164</v>
      </c>
      <c r="AA59" s="31">
        <v>59460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15648</v>
      </c>
      <c r="AI59" s="31">
        <v>24324</v>
      </c>
      <c r="AJ59" s="31">
        <v>0</v>
      </c>
      <c r="AK59" s="31">
        <v>2688</v>
      </c>
      <c r="AL59" s="31">
        <v>4788</v>
      </c>
      <c r="AM59" s="31">
        <v>588</v>
      </c>
      <c r="AN59" s="31">
        <v>0</v>
      </c>
      <c r="AO59" s="31">
        <v>0</v>
      </c>
      <c r="AP59" s="31">
        <v>1236</v>
      </c>
      <c r="AQ59" s="31">
        <v>4776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43272</v>
      </c>
      <c r="AY59" s="31">
        <v>0</v>
      </c>
      <c r="AZ59" s="31">
        <v>0</v>
      </c>
      <c r="BA59" s="31"/>
      <c r="BB59" s="31"/>
      <c r="BC59" s="43">
        <f t="shared" si="10"/>
        <v>956412</v>
      </c>
    </row>
    <row r="60" spans="1:55" x14ac:dyDescent="0.3">
      <c r="A60" s="29">
        <v>370</v>
      </c>
      <c r="B60" s="30" t="s">
        <v>46</v>
      </c>
      <c r="C60" s="31">
        <v>311016</v>
      </c>
      <c r="D60" s="31">
        <v>0</v>
      </c>
      <c r="E60" s="31">
        <v>0</v>
      </c>
      <c r="F60" s="31">
        <v>14664</v>
      </c>
      <c r="G60" s="31">
        <v>0</v>
      </c>
      <c r="H60" s="31">
        <v>-4284</v>
      </c>
      <c r="I60" s="31">
        <v>210312</v>
      </c>
      <c r="J60" s="31">
        <v>4524</v>
      </c>
      <c r="K60" s="31">
        <v>-3720</v>
      </c>
      <c r="L60" s="31">
        <v>-19464</v>
      </c>
      <c r="M60" s="31">
        <v>41004</v>
      </c>
      <c r="N60" s="31">
        <v>-52692</v>
      </c>
      <c r="O60" s="31">
        <v>80688</v>
      </c>
      <c r="P60" s="31">
        <v>732</v>
      </c>
      <c r="Q60" s="31">
        <v>1108620</v>
      </c>
      <c r="R60" s="31">
        <v>42444</v>
      </c>
      <c r="S60" s="31">
        <v>14148</v>
      </c>
      <c r="T60" s="31">
        <v>77112</v>
      </c>
      <c r="U60" s="31">
        <v>44772</v>
      </c>
      <c r="V60" s="31">
        <v>8532</v>
      </c>
      <c r="W60" s="31">
        <v>14016</v>
      </c>
      <c r="X60" s="31">
        <v>18792</v>
      </c>
      <c r="Y60" s="31">
        <v>19680</v>
      </c>
      <c r="Z60" s="31">
        <v>1872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10476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/>
      <c r="BB60" s="31"/>
      <c r="BC60" s="43">
        <f t="shared" si="10"/>
        <v>1721652</v>
      </c>
    </row>
    <row r="61" spans="1:55" x14ac:dyDescent="0.3">
      <c r="A61" s="29">
        <v>376</v>
      </c>
      <c r="B61" s="30" t="s">
        <v>42</v>
      </c>
      <c r="C61" s="31">
        <v>306672</v>
      </c>
      <c r="D61" s="31">
        <v>8148</v>
      </c>
      <c r="E61" s="31">
        <v>0</v>
      </c>
      <c r="F61" s="31">
        <v>10188</v>
      </c>
      <c r="G61" s="31">
        <v>0</v>
      </c>
      <c r="H61" s="31">
        <v>-2976</v>
      </c>
      <c r="I61" s="31">
        <v>599712</v>
      </c>
      <c r="J61" s="31">
        <v>12900</v>
      </c>
      <c r="K61" s="31">
        <v>-2592</v>
      </c>
      <c r="L61" s="31">
        <v>-14256</v>
      </c>
      <c r="M61" s="31">
        <v>25620</v>
      </c>
      <c r="N61" s="31">
        <v>-36612</v>
      </c>
      <c r="O61" s="31">
        <v>40860</v>
      </c>
      <c r="P61" s="31">
        <v>708</v>
      </c>
      <c r="Q61" s="31">
        <v>770208</v>
      </c>
      <c r="R61" s="31">
        <v>29496</v>
      </c>
      <c r="S61" s="31">
        <v>9828</v>
      </c>
      <c r="T61" s="31">
        <v>53568</v>
      </c>
      <c r="U61" s="31">
        <v>31104</v>
      </c>
      <c r="V61" s="31">
        <v>5184</v>
      </c>
      <c r="W61" s="31">
        <v>12048</v>
      </c>
      <c r="X61" s="31">
        <v>16140</v>
      </c>
      <c r="Y61" s="31">
        <v>16908</v>
      </c>
      <c r="Z61" s="31">
        <v>1608</v>
      </c>
      <c r="AA61" s="31">
        <v>90624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23844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7284</v>
      </c>
      <c r="AR61" s="31">
        <v>0</v>
      </c>
      <c r="AS61" s="31">
        <v>0</v>
      </c>
      <c r="AT61" s="31">
        <v>0</v>
      </c>
      <c r="AU61" s="31">
        <v>0</v>
      </c>
      <c r="AV61" s="31">
        <v>0</v>
      </c>
      <c r="AW61" s="31">
        <v>0</v>
      </c>
      <c r="AX61" s="31">
        <v>0</v>
      </c>
      <c r="AY61" s="31">
        <v>0</v>
      </c>
      <c r="AZ61" s="31">
        <v>0</v>
      </c>
      <c r="BA61" s="31"/>
      <c r="BB61" s="31"/>
      <c r="BC61" s="43">
        <f t="shared" si="10"/>
        <v>1375068</v>
      </c>
    </row>
    <row r="62" spans="1:55" x14ac:dyDescent="0.3">
      <c r="A62" s="29">
        <v>390</v>
      </c>
      <c r="B62" s="30" t="s">
        <v>52</v>
      </c>
      <c r="C62" s="31">
        <v>154620</v>
      </c>
      <c r="D62" s="31">
        <v>0</v>
      </c>
      <c r="E62" s="31">
        <v>0</v>
      </c>
      <c r="F62" s="31">
        <v>7752</v>
      </c>
      <c r="G62" s="31">
        <v>0</v>
      </c>
      <c r="H62" s="31">
        <v>-2268</v>
      </c>
      <c r="I62" s="31">
        <v>282672</v>
      </c>
      <c r="J62" s="31">
        <v>6084</v>
      </c>
      <c r="K62" s="31">
        <v>-1968</v>
      </c>
      <c r="L62" s="31">
        <v>-10740</v>
      </c>
      <c r="M62" s="31">
        <v>19212</v>
      </c>
      <c r="N62" s="31">
        <v>-27840</v>
      </c>
      <c r="O62" s="31">
        <v>45024</v>
      </c>
      <c r="P62" s="31">
        <v>324</v>
      </c>
      <c r="Q62" s="31">
        <v>585672</v>
      </c>
      <c r="R62" s="31">
        <v>22428</v>
      </c>
      <c r="S62" s="31">
        <v>7476</v>
      </c>
      <c r="T62" s="31">
        <v>40740</v>
      </c>
      <c r="U62" s="31">
        <v>23652</v>
      </c>
      <c r="V62" s="31">
        <v>3588</v>
      </c>
      <c r="W62" s="31">
        <v>9336</v>
      </c>
      <c r="X62" s="31">
        <v>12516</v>
      </c>
      <c r="Y62" s="31">
        <v>13104</v>
      </c>
      <c r="Z62" s="31">
        <v>1248</v>
      </c>
      <c r="AA62" s="31">
        <v>68904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18132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5532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-6348</v>
      </c>
      <c r="AZ62" s="31">
        <v>-21384</v>
      </c>
      <c r="BA62" s="31"/>
      <c r="BB62" s="31"/>
      <c r="BC62" s="43">
        <f t="shared" si="10"/>
        <v>974748</v>
      </c>
    </row>
    <row r="63" spans="1:55" x14ac:dyDescent="0.3">
      <c r="A63" s="29">
        <v>400</v>
      </c>
      <c r="B63" s="30" t="s">
        <v>35</v>
      </c>
      <c r="C63" s="31">
        <v>223116</v>
      </c>
      <c r="D63" s="31">
        <v>11232</v>
      </c>
      <c r="E63" s="31">
        <v>0</v>
      </c>
      <c r="F63" s="31">
        <v>6684</v>
      </c>
      <c r="G63" s="31">
        <v>0</v>
      </c>
      <c r="H63" s="31">
        <v>-1956</v>
      </c>
      <c r="I63" s="31">
        <v>158508</v>
      </c>
      <c r="J63" s="31">
        <v>3408</v>
      </c>
      <c r="K63" s="31">
        <v>-1692</v>
      </c>
      <c r="L63" s="31">
        <v>21756</v>
      </c>
      <c r="M63" s="31">
        <v>13260</v>
      </c>
      <c r="N63" s="31">
        <v>-24000</v>
      </c>
      <c r="O63" s="31">
        <v>37560</v>
      </c>
      <c r="P63" s="31">
        <v>288</v>
      </c>
      <c r="Q63" s="31">
        <v>504900</v>
      </c>
      <c r="R63" s="31">
        <v>19332</v>
      </c>
      <c r="S63" s="31">
        <v>6444</v>
      </c>
      <c r="T63" s="31">
        <v>35124</v>
      </c>
      <c r="U63" s="31">
        <v>20388</v>
      </c>
      <c r="V63" s="31">
        <v>3480</v>
      </c>
      <c r="W63" s="31">
        <v>8664</v>
      </c>
      <c r="X63" s="31">
        <v>11616</v>
      </c>
      <c r="Y63" s="31">
        <v>12168</v>
      </c>
      <c r="Z63" s="31">
        <v>1164</v>
      </c>
      <c r="AA63" s="31">
        <v>79200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15636</v>
      </c>
      <c r="AI63" s="31">
        <v>0</v>
      </c>
      <c r="AJ63" s="31">
        <v>59496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4776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/>
      <c r="BB63" s="31"/>
      <c r="BC63" s="43">
        <f t="shared" si="10"/>
        <v>990420</v>
      </c>
    </row>
    <row r="64" spans="1:55" x14ac:dyDescent="0.3">
      <c r="A64" s="29">
        <v>410</v>
      </c>
      <c r="B64" s="30" t="s">
        <v>57</v>
      </c>
      <c r="C64" s="31">
        <v>27732</v>
      </c>
      <c r="D64" s="31">
        <v>0</v>
      </c>
      <c r="E64" s="31">
        <v>0</v>
      </c>
      <c r="F64" s="31">
        <v>6984</v>
      </c>
      <c r="G64" s="31">
        <v>0</v>
      </c>
      <c r="H64" s="31">
        <v>-2040</v>
      </c>
      <c r="I64" s="31">
        <v>-99312</v>
      </c>
      <c r="J64" s="31">
        <v>0</v>
      </c>
      <c r="K64" s="31">
        <v>-1776</v>
      </c>
      <c r="L64" s="31">
        <v>-9048</v>
      </c>
      <c r="M64" s="31">
        <v>14808</v>
      </c>
      <c r="N64" s="31">
        <v>-25092</v>
      </c>
      <c r="O64" s="31">
        <v>18468</v>
      </c>
      <c r="P64" s="31">
        <v>228</v>
      </c>
      <c r="Q64" s="31">
        <v>528060</v>
      </c>
      <c r="R64" s="31">
        <v>20220</v>
      </c>
      <c r="S64" s="31">
        <v>6744</v>
      </c>
      <c r="T64" s="31">
        <v>10116</v>
      </c>
      <c r="U64" s="31">
        <v>3084</v>
      </c>
      <c r="V64" s="31">
        <v>4476</v>
      </c>
      <c r="W64" s="31">
        <v>7236</v>
      </c>
      <c r="X64" s="31">
        <v>9696</v>
      </c>
      <c r="Y64" s="31">
        <v>10152</v>
      </c>
      <c r="Z64" s="31">
        <v>972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4992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0</v>
      </c>
      <c r="BA64" s="31"/>
      <c r="BB64" s="31"/>
      <c r="BC64" s="43">
        <f t="shared" si="10"/>
        <v>632796</v>
      </c>
    </row>
    <row r="65" spans="1:55" x14ac:dyDescent="0.3">
      <c r="A65" s="29">
        <v>420</v>
      </c>
      <c r="B65" s="30" t="s">
        <v>53</v>
      </c>
      <c r="C65" s="31">
        <v>203988</v>
      </c>
      <c r="D65" s="31">
        <v>4128</v>
      </c>
      <c r="E65" s="31">
        <v>0</v>
      </c>
      <c r="F65" s="31">
        <v>6960</v>
      </c>
      <c r="G65" s="31">
        <v>0</v>
      </c>
      <c r="H65" s="31">
        <v>-2040</v>
      </c>
      <c r="I65" s="31">
        <v>142068</v>
      </c>
      <c r="J65" s="31">
        <v>3060</v>
      </c>
      <c r="K65" s="31">
        <v>-1764</v>
      </c>
      <c r="L65" s="31">
        <v>-9648</v>
      </c>
      <c r="M65" s="31">
        <v>13932</v>
      </c>
      <c r="N65" s="31">
        <v>-24996</v>
      </c>
      <c r="O65" s="31">
        <v>35124</v>
      </c>
      <c r="P65" s="31">
        <v>588</v>
      </c>
      <c r="Q65" s="31">
        <v>525828</v>
      </c>
      <c r="R65" s="31">
        <v>20136</v>
      </c>
      <c r="S65" s="31">
        <v>6708</v>
      </c>
      <c r="T65" s="31">
        <v>36576</v>
      </c>
      <c r="U65" s="31">
        <v>21240</v>
      </c>
      <c r="V65" s="31">
        <v>3948</v>
      </c>
      <c r="W65" s="31">
        <v>7236</v>
      </c>
      <c r="X65" s="31">
        <v>9696</v>
      </c>
      <c r="Y65" s="31">
        <v>10152</v>
      </c>
      <c r="Z65" s="31">
        <v>972</v>
      </c>
      <c r="AA65" s="31">
        <v>41244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16284</v>
      </c>
      <c r="AI65" s="31">
        <v>2820</v>
      </c>
      <c r="AJ65" s="31">
        <v>0</v>
      </c>
      <c r="AK65" s="31">
        <v>720</v>
      </c>
      <c r="AL65" s="31">
        <v>576</v>
      </c>
      <c r="AM65" s="31">
        <v>120</v>
      </c>
      <c r="AN65" s="31">
        <v>60</v>
      </c>
      <c r="AO65" s="31">
        <v>0</v>
      </c>
      <c r="AP65" s="31">
        <v>120</v>
      </c>
      <c r="AQ65" s="31">
        <v>4968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0</v>
      </c>
      <c r="BA65" s="31"/>
      <c r="BB65" s="31"/>
      <c r="BC65" s="43">
        <f t="shared" si="10"/>
        <v>911772</v>
      </c>
    </row>
    <row r="66" spans="1:55" x14ac:dyDescent="0.3">
      <c r="A66" s="29">
        <v>430</v>
      </c>
      <c r="B66" s="30" t="s">
        <v>54</v>
      </c>
      <c r="C66" s="31">
        <v>316644</v>
      </c>
      <c r="D66" s="31">
        <v>19272</v>
      </c>
      <c r="E66" s="31">
        <v>0</v>
      </c>
      <c r="F66" s="31">
        <v>9012</v>
      </c>
      <c r="G66" s="31">
        <v>0</v>
      </c>
      <c r="H66" s="31">
        <v>-2640</v>
      </c>
      <c r="I66" s="31">
        <v>83952</v>
      </c>
      <c r="J66" s="31">
        <v>1800</v>
      </c>
      <c r="K66" s="31">
        <v>-2292</v>
      </c>
      <c r="L66" s="31">
        <v>-12156</v>
      </c>
      <c r="M66" s="31">
        <v>18300</v>
      </c>
      <c r="N66" s="31">
        <v>-32400</v>
      </c>
      <c r="O66" s="31">
        <v>47424</v>
      </c>
      <c r="P66" s="31">
        <v>672</v>
      </c>
      <c r="Q66" s="31">
        <v>681576</v>
      </c>
      <c r="R66" s="31">
        <v>26100</v>
      </c>
      <c r="S66" s="31">
        <v>8700</v>
      </c>
      <c r="T66" s="31">
        <v>47412</v>
      </c>
      <c r="U66" s="31">
        <v>27528</v>
      </c>
      <c r="V66" s="31">
        <v>5472</v>
      </c>
      <c r="W66" s="31">
        <v>9732</v>
      </c>
      <c r="X66" s="31">
        <v>13044</v>
      </c>
      <c r="Y66" s="31">
        <v>13656</v>
      </c>
      <c r="Z66" s="31">
        <v>1296</v>
      </c>
      <c r="AA66" s="31">
        <v>80196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21108</v>
      </c>
      <c r="AI66" s="31">
        <v>8520</v>
      </c>
      <c r="AJ66" s="31">
        <v>0</v>
      </c>
      <c r="AK66" s="31">
        <v>1044</v>
      </c>
      <c r="AL66" s="31">
        <v>2424</v>
      </c>
      <c r="AM66" s="31">
        <v>156</v>
      </c>
      <c r="AN66" s="31">
        <v>228</v>
      </c>
      <c r="AO66" s="31">
        <v>0</v>
      </c>
      <c r="AP66" s="31">
        <v>672</v>
      </c>
      <c r="AQ66" s="31">
        <v>6444</v>
      </c>
      <c r="AR66" s="31">
        <v>0</v>
      </c>
      <c r="AS66" s="31">
        <v>0</v>
      </c>
      <c r="AT66" s="31">
        <v>0</v>
      </c>
      <c r="AU66" s="31">
        <v>0</v>
      </c>
      <c r="AV66" s="31">
        <v>0</v>
      </c>
      <c r="AW66" s="31">
        <v>0</v>
      </c>
      <c r="AX66" s="31">
        <v>0</v>
      </c>
      <c r="AY66" s="31">
        <v>0</v>
      </c>
      <c r="AZ66" s="31">
        <v>0</v>
      </c>
      <c r="BA66" s="31"/>
      <c r="BB66" s="31"/>
      <c r="BC66" s="43">
        <f t="shared" si="10"/>
        <v>1278840</v>
      </c>
    </row>
    <row r="67" spans="1:55" x14ac:dyDescent="0.3">
      <c r="A67" s="29">
        <v>440</v>
      </c>
      <c r="B67" s="30" t="s">
        <v>55</v>
      </c>
      <c r="C67" s="31">
        <v>51432</v>
      </c>
      <c r="D67" s="31">
        <v>0</v>
      </c>
      <c r="E67" s="31">
        <v>0</v>
      </c>
      <c r="F67" s="31">
        <v>4128</v>
      </c>
      <c r="G67" s="31">
        <v>0</v>
      </c>
      <c r="H67" s="31">
        <v>-1212</v>
      </c>
      <c r="I67" s="31">
        <v>40944</v>
      </c>
      <c r="J67" s="31">
        <v>876</v>
      </c>
      <c r="K67" s="31">
        <v>-1044</v>
      </c>
      <c r="L67" s="31">
        <v>-5568</v>
      </c>
      <c r="M67" s="31">
        <v>10632</v>
      </c>
      <c r="N67" s="31">
        <v>-14832</v>
      </c>
      <c r="O67" s="31">
        <v>16068</v>
      </c>
      <c r="P67" s="31">
        <v>336</v>
      </c>
      <c r="Q67" s="31">
        <v>311952</v>
      </c>
      <c r="R67" s="31">
        <v>11940</v>
      </c>
      <c r="S67" s="31">
        <v>3984</v>
      </c>
      <c r="T67" s="31">
        <v>21696</v>
      </c>
      <c r="U67" s="31">
        <v>12600</v>
      </c>
      <c r="V67" s="31">
        <v>2448</v>
      </c>
      <c r="W67" s="31">
        <v>4728</v>
      </c>
      <c r="X67" s="31">
        <v>6324</v>
      </c>
      <c r="Y67" s="31">
        <v>6624</v>
      </c>
      <c r="Z67" s="31">
        <v>636</v>
      </c>
      <c r="AA67" s="31">
        <v>24468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2880</v>
      </c>
      <c r="AU67" s="31">
        <v>0</v>
      </c>
      <c r="AV67" s="31">
        <v>0</v>
      </c>
      <c r="AW67" s="31">
        <v>0</v>
      </c>
      <c r="AX67" s="31">
        <v>3600</v>
      </c>
      <c r="AY67" s="31">
        <v>0</v>
      </c>
      <c r="AZ67" s="31">
        <v>0</v>
      </c>
      <c r="BA67" s="31"/>
      <c r="BB67" s="31"/>
      <c r="BC67" s="43">
        <f t="shared" si="10"/>
        <v>468384</v>
      </c>
    </row>
    <row r="68" spans="1:55" x14ac:dyDescent="0.3">
      <c r="A68" s="29">
        <v>450</v>
      </c>
      <c r="B68" s="30" t="s">
        <v>59</v>
      </c>
      <c r="C68" s="31">
        <v>145332</v>
      </c>
      <c r="D68" s="31">
        <v>0</v>
      </c>
      <c r="E68" s="31">
        <v>0</v>
      </c>
      <c r="F68" s="31">
        <v>5580</v>
      </c>
      <c r="G68" s="31">
        <v>0</v>
      </c>
      <c r="H68" s="31">
        <v>-1632</v>
      </c>
      <c r="I68" s="31">
        <v>141900</v>
      </c>
      <c r="J68" s="31">
        <v>3048</v>
      </c>
      <c r="K68" s="31">
        <v>-1416</v>
      </c>
      <c r="L68" s="31">
        <v>-7524</v>
      </c>
      <c r="M68" s="31">
        <v>15060</v>
      </c>
      <c r="N68" s="31">
        <v>-20028</v>
      </c>
      <c r="O68" s="31">
        <v>30636</v>
      </c>
      <c r="P68" s="31">
        <v>468</v>
      </c>
      <c r="Q68" s="31">
        <v>421452</v>
      </c>
      <c r="R68" s="31">
        <v>16140</v>
      </c>
      <c r="S68" s="31">
        <v>5376</v>
      </c>
      <c r="T68" s="31">
        <v>29316</v>
      </c>
      <c r="U68" s="31">
        <v>17028</v>
      </c>
      <c r="V68" s="31">
        <v>3048</v>
      </c>
      <c r="W68" s="31">
        <v>6072</v>
      </c>
      <c r="X68" s="31">
        <v>8136</v>
      </c>
      <c r="Y68" s="31">
        <v>8520</v>
      </c>
      <c r="Z68" s="31">
        <v>816</v>
      </c>
      <c r="AA68" s="31">
        <v>49584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3984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4884</v>
      </c>
      <c r="AY68" s="31">
        <v>0</v>
      </c>
      <c r="AZ68" s="31">
        <v>0</v>
      </c>
      <c r="BA68" s="31"/>
      <c r="BB68" s="31"/>
      <c r="BC68" s="43">
        <f t="shared" si="10"/>
        <v>733380</v>
      </c>
    </row>
    <row r="69" spans="1:55" x14ac:dyDescent="0.3">
      <c r="A69" s="29">
        <v>461</v>
      </c>
      <c r="B69" s="30" t="s">
        <v>60</v>
      </c>
      <c r="C69" s="31">
        <v>1221348</v>
      </c>
      <c r="D69" s="31">
        <v>61932</v>
      </c>
      <c r="E69" s="31">
        <v>0</v>
      </c>
      <c r="F69" s="31">
        <v>36504</v>
      </c>
      <c r="G69" s="31">
        <v>0</v>
      </c>
      <c r="H69" s="31">
        <v>-10668</v>
      </c>
      <c r="I69" s="31">
        <v>132672</v>
      </c>
      <c r="J69" s="31">
        <v>2856</v>
      </c>
      <c r="K69" s="31">
        <v>-9264</v>
      </c>
      <c r="L69" s="31">
        <v>-48072</v>
      </c>
      <c r="M69" s="31">
        <v>148152</v>
      </c>
      <c r="N69" s="31">
        <v>-131124</v>
      </c>
      <c r="O69" s="31">
        <v>124608</v>
      </c>
      <c r="P69" s="31">
        <v>408</v>
      </c>
      <c r="Q69" s="31">
        <v>2758908</v>
      </c>
      <c r="R69" s="31">
        <v>105636</v>
      </c>
      <c r="S69" s="31">
        <v>35208</v>
      </c>
      <c r="T69" s="31">
        <v>191904</v>
      </c>
      <c r="U69" s="31">
        <v>111432</v>
      </c>
      <c r="V69" s="31">
        <v>23712</v>
      </c>
      <c r="W69" s="31">
        <v>27300</v>
      </c>
      <c r="X69" s="31">
        <v>36588</v>
      </c>
      <c r="Y69" s="31">
        <v>38316</v>
      </c>
      <c r="Z69" s="31">
        <v>3648</v>
      </c>
      <c r="AA69" s="31">
        <v>0</v>
      </c>
      <c r="AB69" s="31">
        <v>0</v>
      </c>
      <c r="AC69" s="31">
        <v>0</v>
      </c>
      <c r="AD69" s="31">
        <v>0</v>
      </c>
      <c r="AE69" s="31">
        <v>17724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26076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/>
      <c r="BB69" s="31"/>
      <c r="BC69" s="43">
        <f t="shared" si="10"/>
        <v>4753464</v>
      </c>
    </row>
    <row r="70" spans="1:55" x14ac:dyDescent="0.3">
      <c r="A70" s="29">
        <v>479</v>
      </c>
      <c r="B70" s="30" t="s">
        <v>61</v>
      </c>
      <c r="C70" s="31">
        <v>327156</v>
      </c>
      <c r="D70" s="31">
        <v>12156</v>
      </c>
      <c r="E70" s="31">
        <v>0</v>
      </c>
      <c r="F70" s="31">
        <v>10392</v>
      </c>
      <c r="G70" s="31">
        <v>0</v>
      </c>
      <c r="H70" s="31">
        <v>-3036</v>
      </c>
      <c r="I70" s="31">
        <v>114252</v>
      </c>
      <c r="J70" s="31">
        <v>2460</v>
      </c>
      <c r="K70" s="31">
        <v>-2640</v>
      </c>
      <c r="L70" s="31">
        <v>-13740</v>
      </c>
      <c r="M70" s="31">
        <v>23316</v>
      </c>
      <c r="N70" s="31">
        <v>-37332</v>
      </c>
      <c r="O70" s="31">
        <v>54984</v>
      </c>
      <c r="P70" s="31">
        <v>552</v>
      </c>
      <c r="Q70" s="31">
        <v>785448</v>
      </c>
      <c r="R70" s="31">
        <v>30072</v>
      </c>
      <c r="S70" s="31">
        <v>10020</v>
      </c>
      <c r="T70" s="31">
        <v>54636</v>
      </c>
      <c r="U70" s="31">
        <v>31728</v>
      </c>
      <c r="V70" s="31">
        <v>6492</v>
      </c>
      <c r="W70" s="31">
        <v>11016</v>
      </c>
      <c r="X70" s="31">
        <v>14760</v>
      </c>
      <c r="Y70" s="31">
        <v>15468</v>
      </c>
      <c r="Z70" s="31">
        <v>1476</v>
      </c>
      <c r="AA70" s="31">
        <v>92412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8784</v>
      </c>
      <c r="AJ70" s="31">
        <v>0</v>
      </c>
      <c r="AK70" s="31">
        <v>276</v>
      </c>
      <c r="AL70" s="31">
        <v>564</v>
      </c>
      <c r="AM70" s="31">
        <v>0</v>
      </c>
      <c r="AN70" s="31">
        <v>0</v>
      </c>
      <c r="AO70" s="31">
        <v>0</v>
      </c>
      <c r="AP70" s="31">
        <v>552</v>
      </c>
      <c r="AQ70" s="31">
        <v>7428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42732</v>
      </c>
      <c r="AY70" s="31">
        <v>0</v>
      </c>
      <c r="AZ70" s="31">
        <v>0</v>
      </c>
      <c r="BA70" s="31"/>
      <c r="BB70" s="31"/>
      <c r="BC70" s="43">
        <f t="shared" si="10"/>
        <v>1427976</v>
      </c>
    </row>
    <row r="71" spans="1:55" x14ac:dyDescent="0.3">
      <c r="A71" s="29">
        <v>480</v>
      </c>
      <c r="B71" s="30" t="s">
        <v>112</v>
      </c>
      <c r="C71" s="31">
        <v>142548</v>
      </c>
      <c r="D71" s="31">
        <v>1548</v>
      </c>
      <c r="E71" s="31">
        <v>0</v>
      </c>
      <c r="F71" s="31">
        <v>5052</v>
      </c>
      <c r="G71" s="31">
        <v>0</v>
      </c>
      <c r="H71" s="31">
        <v>-1476</v>
      </c>
      <c r="I71" s="31">
        <v>104328</v>
      </c>
      <c r="J71" s="31">
        <v>2244</v>
      </c>
      <c r="K71" s="31">
        <v>-1284</v>
      </c>
      <c r="L71" s="31">
        <v>-6972</v>
      </c>
      <c r="M71" s="31">
        <v>11400</v>
      </c>
      <c r="N71" s="31">
        <v>-18132</v>
      </c>
      <c r="O71" s="31">
        <v>23052</v>
      </c>
      <c r="P71" s="31">
        <v>420</v>
      </c>
      <c r="Q71" s="31">
        <v>381468</v>
      </c>
      <c r="R71" s="31">
        <v>14604</v>
      </c>
      <c r="S71" s="31">
        <v>4872</v>
      </c>
      <c r="T71" s="31">
        <v>26532</v>
      </c>
      <c r="U71" s="31">
        <v>15408</v>
      </c>
      <c r="V71" s="31">
        <v>2844</v>
      </c>
      <c r="W71" s="31">
        <v>5292</v>
      </c>
      <c r="X71" s="31">
        <v>7092</v>
      </c>
      <c r="Y71" s="31">
        <v>7428</v>
      </c>
      <c r="Z71" s="31">
        <v>708</v>
      </c>
      <c r="AA71" s="31">
        <v>44880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11808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3600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/>
      <c r="BB71" s="31"/>
      <c r="BC71" s="43">
        <f t="shared" si="10"/>
        <v>668568</v>
      </c>
    </row>
    <row r="72" spans="1:55" x14ac:dyDescent="0.3">
      <c r="A72" s="29">
        <v>482</v>
      </c>
      <c r="B72" s="30" t="s">
        <v>56</v>
      </c>
      <c r="C72" s="31">
        <v>47280</v>
      </c>
      <c r="D72" s="31">
        <v>0</v>
      </c>
      <c r="E72" s="31">
        <v>0</v>
      </c>
      <c r="F72" s="31">
        <v>2052</v>
      </c>
      <c r="G72" s="31">
        <v>0</v>
      </c>
      <c r="H72" s="31">
        <v>-600</v>
      </c>
      <c r="I72" s="31">
        <v>135768</v>
      </c>
      <c r="J72" s="31">
        <v>2916</v>
      </c>
      <c r="K72" s="31">
        <v>-516</v>
      </c>
      <c r="L72" s="31">
        <v>9708</v>
      </c>
      <c r="M72" s="31">
        <v>4440</v>
      </c>
      <c r="N72" s="31">
        <v>-7356</v>
      </c>
      <c r="O72" s="31">
        <v>2052</v>
      </c>
      <c r="P72" s="31">
        <v>168</v>
      </c>
      <c r="Q72" s="31">
        <v>154824</v>
      </c>
      <c r="R72" s="31">
        <v>5928</v>
      </c>
      <c r="S72" s="31">
        <v>1980</v>
      </c>
      <c r="T72" s="31">
        <v>10764</v>
      </c>
      <c r="U72" s="31">
        <v>6252</v>
      </c>
      <c r="V72" s="31">
        <v>696</v>
      </c>
      <c r="W72" s="31">
        <v>3252</v>
      </c>
      <c r="X72" s="31">
        <v>4356</v>
      </c>
      <c r="Y72" s="31">
        <v>4572</v>
      </c>
      <c r="Z72" s="31">
        <v>432</v>
      </c>
      <c r="AA72" s="31">
        <v>30360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4788</v>
      </c>
      <c r="AI72" s="31">
        <v>5016</v>
      </c>
      <c r="AJ72" s="31">
        <v>0</v>
      </c>
      <c r="AK72" s="31">
        <v>636</v>
      </c>
      <c r="AL72" s="31">
        <v>492</v>
      </c>
      <c r="AM72" s="31">
        <v>168</v>
      </c>
      <c r="AN72" s="31">
        <v>96</v>
      </c>
      <c r="AO72" s="31">
        <v>0</v>
      </c>
      <c r="AP72" s="31">
        <v>408</v>
      </c>
      <c r="AQ72" s="31">
        <v>1464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27396</v>
      </c>
      <c r="AY72" s="31">
        <v>0</v>
      </c>
      <c r="AZ72" s="31">
        <v>0</v>
      </c>
      <c r="BA72" s="31"/>
      <c r="BB72" s="31"/>
      <c r="BC72" s="43">
        <f t="shared" si="10"/>
        <v>281160</v>
      </c>
    </row>
    <row r="73" spans="1:55" x14ac:dyDescent="0.3">
      <c r="A73" s="29">
        <v>492</v>
      </c>
      <c r="B73" s="30" t="s">
        <v>62</v>
      </c>
      <c r="C73" s="31">
        <v>45624</v>
      </c>
      <c r="D73" s="31">
        <v>4872</v>
      </c>
      <c r="E73" s="31">
        <v>0</v>
      </c>
      <c r="F73" s="31">
        <v>1008</v>
      </c>
      <c r="G73" s="31">
        <v>0</v>
      </c>
      <c r="H73" s="31">
        <v>-300</v>
      </c>
      <c r="I73" s="31">
        <v>27816</v>
      </c>
      <c r="J73" s="31">
        <v>600</v>
      </c>
      <c r="K73" s="31">
        <v>-252</v>
      </c>
      <c r="L73" s="31">
        <v>10032</v>
      </c>
      <c r="M73" s="31">
        <v>1524</v>
      </c>
      <c r="N73" s="31">
        <v>-3624</v>
      </c>
      <c r="O73" s="31">
        <v>6516</v>
      </c>
      <c r="P73" s="31">
        <v>72</v>
      </c>
      <c r="Q73" s="31">
        <v>76236</v>
      </c>
      <c r="R73" s="31">
        <v>2916</v>
      </c>
      <c r="S73" s="31">
        <v>972</v>
      </c>
      <c r="T73" s="31">
        <v>5304</v>
      </c>
      <c r="U73" s="31">
        <v>3084</v>
      </c>
      <c r="V73" s="31">
        <v>396</v>
      </c>
      <c r="W73" s="31">
        <v>1644</v>
      </c>
      <c r="X73" s="31">
        <v>2208</v>
      </c>
      <c r="Y73" s="31">
        <v>2316</v>
      </c>
      <c r="Z73" s="31">
        <v>216</v>
      </c>
      <c r="AA73" s="31">
        <v>14952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2364</v>
      </c>
      <c r="AI73" s="31">
        <v>1332</v>
      </c>
      <c r="AJ73" s="31">
        <v>61296</v>
      </c>
      <c r="AK73" s="31">
        <v>10584</v>
      </c>
      <c r="AL73" s="31">
        <v>35088</v>
      </c>
      <c r="AM73" s="31">
        <v>2688</v>
      </c>
      <c r="AN73" s="31">
        <v>624</v>
      </c>
      <c r="AO73" s="31">
        <v>0</v>
      </c>
      <c r="AP73" s="31">
        <v>4200</v>
      </c>
      <c r="AQ73" s="31">
        <v>720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/>
      <c r="BB73" s="31"/>
      <c r="BC73" s="43">
        <f t="shared" si="10"/>
        <v>175968</v>
      </c>
    </row>
    <row r="74" spans="1:55" x14ac:dyDescent="0.3">
      <c r="A74" s="29">
        <v>510</v>
      </c>
      <c r="B74" s="30" t="s">
        <v>67</v>
      </c>
      <c r="C74" s="31">
        <v>287916</v>
      </c>
      <c r="D74" s="31">
        <v>8040</v>
      </c>
      <c r="E74" s="31">
        <v>0</v>
      </c>
      <c r="F74" s="31">
        <v>9516</v>
      </c>
      <c r="G74" s="31">
        <v>0</v>
      </c>
      <c r="H74" s="31">
        <v>-2784</v>
      </c>
      <c r="I74" s="31">
        <v>311160</v>
      </c>
      <c r="J74" s="31">
        <v>6696</v>
      </c>
      <c r="K74" s="31">
        <v>-2412</v>
      </c>
      <c r="L74" s="31">
        <v>-13056</v>
      </c>
      <c r="M74" s="31">
        <v>31344</v>
      </c>
      <c r="N74" s="31">
        <v>-34164</v>
      </c>
      <c r="O74" s="31">
        <v>45888</v>
      </c>
      <c r="P74" s="31">
        <v>648</v>
      </c>
      <c r="Q74" s="31">
        <v>718920</v>
      </c>
      <c r="R74" s="31">
        <v>27528</v>
      </c>
      <c r="S74" s="31">
        <v>9180</v>
      </c>
      <c r="T74" s="31">
        <v>50004</v>
      </c>
      <c r="U74" s="31">
        <v>29040</v>
      </c>
      <c r="V74" s="31">
        <v>5340</v>
      </c>
      <c r="W74" s="31">
        <v>9924</v>
      </c>
      <c r="X74" s="31">
        <v>13296</v>
      </c>
      <c r="Y74" s="31">
        <v>13920</v>
      </c>
      <c r="Z74" s="31">
        <v>1332</v>
      </c>
      <c r="AA74" s="31">
        <v>84588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4740</v>
      </c>
      <c r="AJ74" s="31">
        <v>0</v>
      </c>
      <c r="AK74" s="31">
        <v>360</v>
      </c>
      <c r="AL74" s="31">
        <v>1740</v>
      </c>
      <c r="AM74" s="31">
        <v>0</v>
      </c>
      <c r="AN74" s="31">
        <v>0</v>
      </c>
      <c r="AO74" s="31">
        <v>0</v>
      </c>
      <c r="AP74" s="31">
        <v>132</v>
      </c>
      <c r="AQ74" s="31">
        <v>6792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/>
      <c r="BB74" s="31"/>
      <c r="BC74" s="43">
        <f t="shared" si="10"/>
        <v>1296420</v>
      </c>
    </row>
    <row r="75" spans="1:55" x14ac:dyDescent="0.3">
      <c r="A75" s="29">
        <v>530</v>
      </c>
      <c r="B75" s="30" t="s">
        <v>63</v>
      </c>
      <c r="C75" s="31">
        <v>70464</v>
      </c>
      <c r="D75" s="31">
        <v>0</v>
      </c>
      <c r="E75" s="31">
        <v>0</v>
      </c>
      <c r="F75" s="31">
        <v>4692</v>
      </c>
      <c r="G75" s="31">
        <v>0</v>
      </c>
      <c r="H75" s="31">
        <v>-1368</v>
      </c>
      <c r="I75" s="31">
        <v>48108</v>
      </c>
      <c r="J75" s="31">
        <v>1032</v>
      </c>
      <c r="K75" s="31">
        <v>-1188</v>
      </c>
      <c r="L75" s="31">
        <v>-6252</v>
      </c>
      <c r="M75" s="31">
        <v>20988</v>
      </c>
      <c r="N75" s="31">
        <v>-16860</v>
      </c>
      <c r="O75" s="31">
        <v>-253404</v>
      </c>
      <c r="P75" s="31">
        <v>276</v>
      </c>
      <c r="Q75" s="31">
        <v>354672</v>
      </c>
      <c r="R75" s="31">
        <v>13584</v>
      </c>
      <c r="S75" s="31">
        <v>4524</v>
      </c>
      <c r="T75" s="31">
        <v>24672</v>
      </c>
      <c r="U75" s="31">
        <v>14328</v>
      </c>
      <c r="V75" s="31">
        <v>2976</v>
      </c>
      <c r="W75" s="31">
        <v>4392</v>
      </c>
      <c r="X75" s="31">
        <v>5880</v>
      </c>
      <c r="Y75" s="31">
        <v>6168</v>
      </c>
      <c r="Z75" s="31">
        <v>588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3348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/>
      <c r="BB75" s="31"/>
      <c r="BC75" s="43">
        <f t="shared" si="10"/>
        <v>250320</v>
      </c>
    </row>
    <row r="76" spans="1:55" x14ac:dyDescent="0.3">
      <c r="A76" s="29">
        <v>540</v>
      </c>
      <c r="B76" s="30" t="s">
        <v>69</v>
      </c>
      <c r="C76" s="31">
        <v>283872</v>
      </c>
      <c r="D76" s="31">
        <v>0</v>
      </c>
      <c r="E76" s="31">
        <v>0</v>
      </c>
      <c r="F76" s="31">
        <v>12732</v>
      </c>
      <c r="G76" s="31">
        <v>0</v>
      </c>
      <c r="H76" s="31">
        <v>-3720</v>
      </c>
      <c r="I76" s="31">
        <v>404916</v>
      </c>
      <c r="J76" s="31">
        <v>8712</v>
      </c>
      <c r="K76" s="31">
        <v>-3228</v>
      </c>
      <c r="L76" s="31">
        <v>-9408</v>
      </c>
      <c r="M76" s="31">
        <v>48480</v>
      </c>
      <c r="N76" s="31">
        <v>-45756</v>
      </c>
      <c r="O76" s="31">
        <v>48288</v>
      </c>
      <c r="P76" s="31">
        <v>756</v>
      </c>
      <c r="Q76" s="31">
        <v>962604</v>
      </c>
      <c r="R76" s="31">
        <v>36864</v>
      </c>
      <c r="S76" s="31">
        <v>12288</v>
      </c>
      <c r="T76" s="31">
        <v>66960</v>
      </c>
      <c r="U76" s="31">
        <v>38880</v>
      </c>
      <c r="V76" s="31">
        <v>6756</v>
      </c>
      <c r="W76" s="31">
        <v>14112</v>
      </c>
      <c r="X76" s="31">
        <v>18900</v>
      </c>
      <c r="Y76" s="31">
        <v>19800</v>
      </c>
      <c r="Z76" s="31">
        <v>1884</v>
      </c>
      <c r="AA76" s="31">
        <v>75504</v>
      </c>
      <c r="AB76" s="31">
        <v>0</v>
      </c>
      <c r="AC76" s="31">
        <v>0</v>
      </c>
      <c r="AD76" s="31">
        <v>20064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1168</v>
      </c>
      <c r="AP76" s="31">
        <v>0</v>
      </c>
      <c r="AQ76" s="31">
        <v>9096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/>
      <c r="BB76" s="31"/>
      <c r="BC76" s="43">
        <f t="shared" si="10"/>
        <v>1609860</v>
      </c>
    </row>
    <row r="77" spans="1:55" x14ac:dyDescent="0.3">
      <c r="A77" s="29">
        <v>550</v>
      </c>
      <c r="B77" s="30" t="s">
        <v>70</v>
      </c>
      <c r="C77" s="31">
        <v>217896</v>
      </c>
      <c r="D77" s="31">
        <v>12984</v>
      </c>
      <c r="E77" s="31">
        <v>0</v>
      </c>
      <c r="F77" s="31">
        <v>6240</v>
      </c>
      <c r="G77" s="31">
        <v>0</v>
      </c>
      <c r="H77" s="31">
        <v>-1824</v>
      </c>
      <c r="I77" s="31">
        <v>277980</v>
      </c>
      <c r="J77" s="31">
        <v>5976</v>
      </c>
      <c r="K77" s="31">
        <v>-1584</v>
      </c>
      <c r="L77" s="31">
        <v>-7368</v>
      </c>
      <c r="M77" s="31">
        <v>19404</v>
      </c>
      <c r="N77" s="31">
        <v>-22428</v>
      </c>
      <c r="O77" s="31">
        <v>32736</v>
      </c>
      <c r="P77" s="31">
        <v>456</v>
      </c>
      <c r="Q77" s="31">
        <v>471948</v>
      </c>
      <c r="R77" s="31">
        <v>18072</v>
      </c>
      <c r="S77" s="31">
        <v>6024</v>
      </c>
      <c r="T77" s="31">
        <v>32832</v>
      </c>
      <c r="U77" s="31">
        <v>19068</v>
      </c>
      <c r="V77" s="31">
        <v>3384</v>
      </c>
      <c r="W77" s="31">
        <v>7128</v>
      </c>
      <c r="X77" s="31">
        <v>9540</v>
      </c>
      <c r="Y77" s="31">
        <v>9996</v>
      </c>
      <c r="Z77" s="31">
        <v>948</v>
      </c>
      <c r="AA77" s="31">
        <v>55524</v>
      </c>
      <c r="AB77" s="31">
        <v>0</v>
      </c>
      <c r="AC77" s="31">
        <v>0</v>
      </c>
      <c r="AD77" s="31">
        <v>10620</v>
      </c>
      <c r="AE77" s="31">
        <v>0</v>
      </c>
      <c r="AF77" s="31">
        <v>0</v>
      </c>
      <c r="AG77" s="31">
        <v>0</v>
      </c>
      <c r="AH77" s="31">
        <v>14616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4464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/>
      <c r="BB77" s="31"/>
      <c r="BC77" s="43">
        <f t="shared" si="10"/>
        <v>903180</v>
      </c>
    </row>
    <row r="78" spans="1:55" x14ac:dyDescent="0.3">
      <c r="A78" s="29">
        <v>561</v>
      </c>
      <c r="B78" s="30" t="s">
        <v>64</v>
      </c>
      <c r="C78" s="31">
        <v>251496</v>
      </c>
      <c r="D78" s="31">
        <v>0</v>
      </c>
      <c r="E78" s="31">
        <v>0</v>
      </c>
      <c r="F78" s="31">
        <v>19824</v>
      </c>
      <c r="G78" s="31">
        <v>0</v>
      </c>
      <c r="H78" s="31">
        <v>-5796</v>
      </c>
      <c r="I78" s="31">
        <v>344508</v>
      </c>
      <c r="J78" s="31">
        <v>7404</v>
      </c>
      <c r="K78" s="31">
        <v>-5028</v>
      </c>
      <c r="L78" s="31">
        <v>-27084</v>
      </c>
      <c r="M78" s="31">
        <v>60156</v>
      </c>
      <c r="N78" s="31">
        <v>-71208</v>
      </c>
      <c r="O78" s="31">
        <v>28128</v>
      </c>
      <c r="P78" s="31">
        <v>888</v>
      </c>
      <c r="Q78" s="31">
        <v>1498164</v>
      </c>
      <c r="R78" s="31">
        <v>57372</v>
      </c>
      <c r="S78" s="31">
        <v>19116</v>
      </c>
      <c r="T78" s="31">
        <v>104208</v>
      </c>
      <c r="U78" s="31">
        <v>60516</v>
      </c>
      <c r="V78" s="31">
        <v>12360</v>
      </c>
      <c r="W78" s="31">
        <v>18492</v>
      </c>
      <c r="X78" s="31">
        <v>24768</v>
      </c>
      <c r="Y78" s="31">
        <v>25944</v>
      </c>
      <c r="Z78" s="31">
        <v>2472</v>
      </c>
      <c r="AA78" s="31">
        <v>0</v>
      </c>
      <c r="AB78" s="31">
        <v>0</v>
      </c>
      <c r="AC78" s="31">
        <v>0</v>
      </c>
      <c r="AD78" s="31">
        <v>0</v>
      </c>
      <c r="AE78" s="31">
        <v>5904</v>
      </c>
      <c r="AF78" s="31">
        <v>0</v>
      </c>
      <c r="AG78" s="31">
        <v>0</v>
      </c>
      <c r="AH78" s="31">
        <v>0</v>
      </c>
      <c r="AI78" s="31">
        <v>492</v>
      </c>
      <c r="AJ78" s="31">
        <v>0</v>
      </c>
      <c r="AK78" s="31">
        <v>108</v>
      </c>
      <c r="AL78" s="31">
        <v>0</v>
      </c>
      <c r="AM78" s="31">
        <v>36</v>
      </c>
      <c r="AN78" s="31">
        <v>0</v>
      </c>
      <c r="AO78" s="31">
        <v>0</v>
      </c>
      <c r="AP78" s="31">
        <v>0</v>
      </c>
      <c r="AQ78" s="31">
        <v>14160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/>
      <c r="BB78" s="31"/>
      <c r="BC78" s="43">
        <f t="shared" si="10"/>
        <v>2085720</v>
      </c>
    </row>
    <row r="79" spans="1:55" x14ac:dyDescent="0.3">
      <c r="A79" s="29">
        <v>563</v>
      </c>
      <c r="B79" s="30" t="s">
        <v>65</v>
      </c>
      <c r="C79" s="31">
        <v>-38460</v>
      </c>
      <c r="D79" s="31">
        <v>0</v>
      </c>
      <c r="E79" s="31">
        <v>-180</v>
      </c>
      <c r="F79" s="31">
        <v>552</v>
      </c>
      <c r="G79" s="31">
        <v>0</v>
      </c>
      <c r="H79" s="31">
        <v>-168</v>
      </c>
      <c r="I79" s="31">
        <v>-11700</v>
      </c>
      <c r="J79" s="31">
        <v>0</v>
      </c>
      <c r="K79" s="31">
        <v>-144</v>
      </c>
      <c r="L79" s="31">
        <v>-684</v>
      </c>
      <c r="M79" s="31">
        <v>564</v>
      </c>
      <c r="N79" s="31">
        <v>-2004</v>
      </c>
      <c r="O79" s="31">
        <v>3504</v>
      </c>
      <c r="P79" s="31">
        <v>48</v>
      </c>
      <c r="Q79" s="31">
        <v>42084</v>
      </c>
      <c r="R79" s="31">
        <v>1608</v>
      </c>
      <c r="S79" s="31">
        <v>540</v>
      </c>
      <c r="T79" s="31">
        <v>804</v>
      </c>
      <c r="U79" s="31">
        <v>240</v>
      </c>
      <c r="V79" s="31">
        <v>228</v>
      </c>
      <c r="W79" s="31">
        <v>876</v>
      </c>
      <c r="X79" s="31">
        <v>1164</v>
      </c>
      <c r="Y79" s="31">
        <v>1224</v>
      </c>
      <c r="Z79" s="31">
        <v>120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20676</v>
      </c>
      <c r="AK79" s="31">
        <v>6192</v>
      </c>
      <c r="AL79" s="31">
        <v>40704</v>
      </c>
      <c r="AM79" s="31">
        <v>1788</v>
      </c>
      <c r="AN79" s="31">
        <v>4644</v>
      </c>
      <c r="AO79" s="31">
        <v>0</v>
      </c>
      <c r="AP79" s="31">
        <v>0</v>
      </c>
      <c r="AQ79" s="31">
        <v>396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/>
      <c r="BB79" s="31"/>
      <c r="BC79" s="43">
        <f t="shared" si="10"/>
        <v>12060</v>
      </c>
    </row>
    <row r="80" spans="1:55" x14ac:dyDescent="0.3">
      <c r="A80" s="29">
        <v>573</v>
      </c>
      <c r="B80" s="30" t="s">
        <v>71</v>
      </c>
      <c r="C80" s="31">
        <v>117720</v>
      </c>
      <c r="D80" s="31">
        <v>0</v>
      </c>
      <c r="E80" s="31">
        <v>0</v>
      </c>
      <c r="F80" s="31">
        <v>8496</v>
      </c>
      <c r="G80" s="31">
        <v>0</v>
      </c>
      <c r="H80" s="31">
        <v>-2484</v>
      </c>
      <c r="I80" s="31">
        <v>118632</v>
      </c>
      <c r="J80" s="31">
        <v>2556</v>
      </c>
      <c r="K80" s="31">
        <v>-2160</v>
      </c>
      <c r="L80" s="31">
        <v>-11724</v>
      </c>
      <c r="M80" s="31">
        <v>20508</v>
      </c>
      <c r="N80" s="31">
        <v>-30504</v>
      </c>
      <c r="O80" s="31">
        <v>41388</v>
      </c>
      <c r="P80" s="31">
        <v>360</v>
      </c>
      <c r="Q80" s="31">
        <v>641820</v>
      </c>
      <c r="R80" s="31">
        <v>24576</v>
      </c>
      <c r="S80" s="31">
        <v>8196</v>
      </c>
      <c r="T80" s="31">
        <v>25908</v>
      </c>
      <c r="U80" s="31">
        <v>13080</v>
      </c>
      <c r="V80" s="31">
        <v>5268</v>
      </c>
      <c r="W80" s="31">
        <v>8784</v>
      </c>
      <c r="X80" s="31">
        <v>11760</v>
      </c>
      <c r="Y80" s="31">
        <v>12324</v>
      </c>
      <c r="Z80" s="31">
        <v>1176</v>
      </c>
      <c r="AA80" s="31">
        <v>50340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6072</v>
      </c>
      <c r="AR80" s="31">
        <v>0</v>
      </c>
      <c r="AS80" s="31">
        <v>0</v>
      </c>
      <c r="AT80" s="31">
        <v>0</v>
      </c>
      <c r="AU80" s="31">
        <v>0</v>
      </c>
      <c r="AV80" s="31">
        <v>0</v>
      </c>
      <c r="AW80" s="31">
        <v>0</v>
      </c>
      <c r="AX80" s="31">
        <v>0</v>
      </c>
      <c r="AY80" s="31">
        <v>0</v>
      </c>
      <c r="AZ80" s="31">
        <v>0</v>
      </c>
      <c r="BA80" s="31"/>
      <c r="BB80" s="31"/>
      <c r="BC80" s="43">
        <f t="shared" si="10"/>
        <v>946992</v>
      </c>
    </row>
    <row r="81" spans="1:55" x14ac:dyDescent="0.3">
      <c r="A81" s="29">
        <v>575</v>
      </c>
      <c r="B81" s="30" t="s">
        <v>72</v>
      </c>
      <c r="C81" s="31">
        <v>149208</v>
      </c>
      <c r="D81" s="31">
        <v>0</v>
      </c>
      <c r="E81" s="31">
        <v>0</v>
      </c>
      <c r="F81" s="31">
        <v>7332</v>
      </c>
      <c r="G81" s="31">
        <v>0</v>
      </c>
      <c r="H81" s="31">
        <v>-2148</v>
      </c>
      <c r="I81" s="31">
        <v>93984</v>
      </c>
      <c r="J81" s="31">
        <v>2016</v>
      </c>
      <c r="K81" s="31">
        <v>-1860</v>
      </c>
      <c r="L81" s="31">
        <v>-10032</v>
      </c>
      <c r="M81" s="31">
        <v>23652</v>
      </c>
      <c r="N81" s="31">
        <v>-26352</v>
      </c>
      <c r="O81" s="31">
        <v>29580</v>
      </c>
      <c r="P81" s="31">
        <v>588</v>
      </c>
      <c r="Q81" s="31">
        <v>554568</v>
      </c>
      <c r="R81" s="31">
        <v>21240</v>
      </c>
      <c r="S81" s="31">
        <v>7080</v>
      </c>
      <c r="T81" s="31">
        <v>38568</v>
      </c>
      <c r="U81" s="31">
        <v>22404</v>
      </c>
      <c r="V81" s="31">
        <v>4692</v>
      </c>
      <c r="W81" s="31">
        <v>6984</v>
      </c>
      <c r="X81" s="31">
        <v>9348</v>
      </c>
      <c r="Y81" s="31">
        <v>9792</v>
      </c>
      <c r="Z81" s="31">
        <v>936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17172</v>
      </c>
      <c r="AI81" s="31">
        <v>0</v>
      </c>
      <c r="AJ81" s="31">
        <v>0</v>
      </c>
      <c r="AK81" s="31">
        <v>0</v>
      </c>
      <c r="AL81" s="31">
        <v>0</v>
      </c>
      <c r="AM81" s="31">
        <v>0</v>
      </c>
      <c r="AN81" s="31">
        <v>0</v>
      </c>
      <c r="AO81" s="31">
        <v>0</v>
      </c>
      <c r="AP81" s="31">
        <v>0</v>
      </c>
      <c r="AQ81" s="31">
        <v>5244</v>
      </c>
      <c r="AR81" s="31">
        <v>0</v>
      </c>
      <c r="AS81" s="31">
        <v>0</v>
      </c>
      <c r="AT81" s="31">
        <v>0</v>
      </c>
      <c r="AU81" s="31">
        <v>0</v>
      </c>
      <c r="AV81" s="31">
        <v>0</v>
      </c>
      <c r="AW81" s="31">
        <v>0</v>
      </c>
      <c r="AX81" s="31">
        <v>0</v>
      </c>
      <c r="AY81" s="31">
        <v>0</v>
      </c>
      <c r="AZ81" s="31">
        <v>0</v>
      </c>
      <c r="BA81" s="31"/>
      <c r="BB81" s="31"/>
      <c r="BC81" s="43">
        <f t="shared" si="10"/>
        <v>847440</v>
      </c>
    </row>
    <row r="82" spans="1:55" x14ac:dyDescent="0.3">
      <c r="A82" s="29">
        <v>580</v>
      </c>
      <c r="B82" s="30" t="s">
        <v>74</v>
      </c>
      <c r="C82" s="31">
        <v>341832</v>
      </c>
      <c r="D82" s="31">
        <v>18384</v>
      </c>
      <c r="E82" s="31">
        <v>0</v>
      </c>
      <c r="F82" s="31">
        <v>10068</v>
      </c>
      <c r="G82" s="31">
        <v>0</v>
      </c>
      <c r="H82" s="31">
        <v>-2940</v>
      </c>
      <c r="I82" s="31">
        <v>286500</v>
      </c>
      <c r="J82" s="31">
        <v>6156</v>
      </c>
      <c r="K82" s="31">
        <v>-2556</v>
      </c>
      <c r="L82" s="31">
        <v>-13812</v>
      </c>
      <c r="M82" s="31">
        <v>29208</v>
      </c>
      <c r="N82" s="31">
        <v>-36180</v>
      </c>
      <c r="O82" s="31">
        <v>14952</v>
      </c>
      <c r="P82" s="31">
        <v>384</v>
      </c>
      <c r="Q82" s="31">
        <v>761220</v>
      </c>
      <c r="R82" s="31">
        <v>29148</v>
      </c>
      <c r="S82" s="31">
        <v>9720</v>
      </c>
      <c r="T82" s="31">
        <v>52944</v>
      </c>
      <c r="U82" s="31">
        <v>30744</v>
      </c>
      <c r="V82" s="31">
        <v>5616</v>
      </c>
      <c r="W82" s="31">
        <v>10728</v>
      </c>
      <c r="X82" s="31">
        <v>14364</v>
      </c>
      <c r="Y82" s="31">
        <v>15048</v>
      </c>
      <c r="Z82" s="31">
        <v>1428</v>
      </c>
      <c r="AA82" s="31">
        <v>59712</v>
      </c>
      <c r="AB82" s="31">
        <v>0</v>
      </c>
      <c r="AC82" s="31">
        <v>0</v>
      </c>
      <c r="AD82" s="31">
        <v>29496</v>
      </c>
      <c r="AE82" s="31">
        <v>0</v>
      </c>
      <c r="AF82" s="31">
        <v>0</v>
      </c>
      <c r="AG82" s="31">
        <v>936</v>
      </c>
      <c r="AH82" s="31">
        <v>23568</v>
      </c>
      <c r="AI82" s="31">
        <v>2400</v>
      </c>
      <c r="AJ82" s="31">
        <v>0</v>
      </c>
      <c r="AK82" s="31">
        <v>216</v>
      </c>
      <c r="AL82" s="31">
        <v>264</v>
      </c>
      <c r="AM82" s="31">
        <v>12</v>
      </c>
      <c r="AN82" s="31">
        <v>0</v>
      </c>
      <c r="AO82" s="31">
        <v>0</v>
      </c>
      <c r="AP82" s="31">
        <v>72</v>
      </c>
      <c r="AQ82" s="31">
        <v>7200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/>
      <c r="BB82" s="31"/>
      <c r="BC82" s="43">
        <f t="shared" si="10"/>
        <v>1382064</v>
      </c>
    </row>
    <row r="83" spans="1:55" x14ac:dyDescent="0.3">
      <c r="A83" s="29">
        <v>607</v>
      </c>
      <c r="B83" s="30" t="s">
        <v>66</v>
      </c>
      <c r="C83" s="31">
        <v>102516</v>
      </c>
      <c r="D83" s="31">
        <v>0</v>
      </c>
      <c r="E83" s="31">
        <v>0</v>
      </c>
      <c r="F83" s="31">
        <v>9108</v>
      </c>
      <c r="G83" s="31">
        <v>0</v>
      </c>
      <c r="H83" s="31">
        <v>-2664</v>
      </c>
      <c r="I83" s="31">
        <v>318888</v>
      </c>
      <c r="J83" s="31">
        <v>6864</v>
      </c>
      <c r="K83" s="31">
        <v>-2316</v>
      </c>
      <c r="L83" s="31">
        <v>-12084</v>
      </c>
      <c r="M83" s="31">
        <v>32784</v>
      </c>
      <c r="N83" s="31">
        <v>-32700</v>
      </c>
      <c r="O83" s="31">
        <v>-30360</v>
      </c>
      <c r="P83" s="31">
        <v>552</v>
      </c>
      <c r="Q83" s="31">
        <v>688044</v>
      </c>
      <c r="R83" s="31">
        <v>26340</v>
      </c>
      <c r="S83" s="31">
        <v>8784</v>
      </c>
      <c r="T83" s="31">
        <v>27768</v>
      </c>
      <c r="U83" s="31">
        <v>14016</v>
      </c>
      <c r="V83" s="31">
        <v>5460</v>
      </c>
      <c r="W83" s="31">
        <v>8448</v>
      </c>
      <c r="X83" s="31">
        <v>11316</v>
      </c>
      <c r="Y83" s="31">
        <v>11856</v>
      </c>
      <c r="Z83" s="31">
        <v>1128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2832</v>
      </c>
      <c r="AS83" s="31">
        <v>0</v>
      </c>
      <c r="AT83" s="31">
        <v>0</v>
      </c>
      <c r="AU83" s="31">
        <v>0</v>
      </c>
      <c r="AV83" s="31">
        <v>0</v>
      </c>
      <c r="AW83" s="31">
        <v>0</v>
      </c>
      <c r="AX83" s="31">
        <v>0</v>
      </c>
      <c r="AY83" s="31">
        <v>0</v>
      </c>
      <c r="AZ83" s="31">
        <v>0</v>
      </c>
      <c r="BA83" s="31"/>
      <c r="BB83" s="31"/>
      <c r="BC83" s="43">
        <f t="shared" ref="BC83:BC115" si="11">SUM(C83:AE83)-I83-J83-K83</f>
        <v>870312</v>
      </c>
    </row>
    <row r="84" spans="1:55" x14ac:dyDescent="0.3">
      <c r="A84" s="29">
        <v>615</v>
      </c>
      <c r="B84" s="30" t="s">
        <v>77</v>
      </c>
      <c r="C84" s="31">
        <v>513612</v>
      </c>
      <c r="D84" s="31">
        <v>13404</v>
      </c>
      <c r="E84" s="31">
        <v>0</v>
      </c>
      <c r="F84" s="31">
        <v>17100</v>
      </c>
      <c r="G84" s="31">
        <v>0</v>
      </c>
      <c r="H84" s="31">
        <v>-5004</v>
      </c>
      <c r="I84" s="31">
        <v>-14556</v>
      </c>
      <c r="J84" s="31">
        <v>0</v>
      </c>
      <c r="K84" s="31">
        <v>-4344</v>
      </c>
      <c r="L84" s="31">
        <v>18612</v>
      </c>
      <c r="M84" s="31">
        <v>62400</v>
      </c>
      <c r="N84" s="31">
        <v>-61428</v>
      </c>
      <c r="O84" s="31">
        <v>57468</v>
      </c>
      <c r="P84" s="31">
        <v>984</v>
      </c>
      <c r="Q84" s="31">
        <v>1292412</v>
      </c>
      <c r="R84" s="31">
        <v>49488</v>
      </c>
      <c r="S84" s="31">
        <v>16500</v>
      </c>
      <c r="T84" s="31">
        <v>89892</v>
      </c>
      <c r="U84" s="31">
        <v>52200</v>
      </c>
      <c r="V84" s="31">
        <v>12672</v>
      </c>
      <c r="W84" s="31">
        <v>13272</v>
      </c>
      <c r="X84" s="31">
        <v>17772</v>
      </c>
      <c r="Y84" s="31">
        <v>18624</v>
      </c>
      <c r="Z84" s="31">
        <v>1776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31">
        <v>11220</v>
      </c>
      <c r="AJ84" s="31">
        <v>0</v>
      </c>
      <c r="AK84" s="31">
        <v>684</v>
      </c>
      <c r="AL84" s="31">
        <v>732</v>
      </c>
      <c r="AM84" s="31">
        <v>96</v>
      </c>
      <c r="AN84" s="31">
        <v>36</v>
      </c>
      <c r="AO84" s="31">
        <v>0</v>
      </c>
      <c r="AP84" s="31">
        <v>468</v>
      </c>
      <c r="AQ84" s="31">
        <v>12216</v>
      </c>
      <c r="AR84" s="31">
        <v>0</v>
      </c>
      <c r="AS84" s="31">
        <v>0</v>
      </c>
      <c r="AT84" s="31">
        <v>0</v>
      </c>
      <c r="AU84" s="31">
        <v>0</v>
      </c>
      <c r="AV84" s="31">
        <v>0</v>
      </c>
      <c r="AW84" s="31">
        <v>0</v>
      </c>
      <c r="AX84" s="31">
        <v>0</v>
      </c>
      <c r="AY84" s="31">
        <v>0</v>
      </c>
      <c r="AZ84" s="31">
        <v>-22188</v>
      </c>
      <c r="BA84" s="31"/>
      <c r="BB84" s="31"/>
      <c r="BC84" s="43">
        <f t="shared" si="11"/>
        <v>2181756</v>
      </c>
    </row>
    <row r="85" spans="1:55" x14ac:dyDescent="0.3">
      <c r="A85" s="29">
        <v>621</v>
      </c>
      <c r="B85" s="30" t="s">
        <v>68</v>
      </c>
      <c r="C85" s="31">
        <v>207612</v>
      </c>
      <c r="D85" s="31">
        <v>0</v>
      </c>
      <c r="E85" s="31">
        <v>0</v>
      </c>
      <c r="F85" s="31">
        <v>16584</v>
      </c>
      <c r="G85" s="31">
        <v>0</v>
      </c>
      <c r="H85" s="31">
        <v>-4848</v>
      </c>
      <c r="I85" s="31">
        <v>1572</v>
      </c>
      <c r="J85" s="31">
        <v>36</v>
      </c>
      <c r="K85" s="31">
        <v>-4212</v>
      </c>
      <c r="L85" s="31">
        <v>-21840</v>
      </c>
      <c r="M85" s="31">
        <v>69096</v>
      </c>
      <c r="N85" s="31">
        <v>-59604</v>
      </c>
      <c r="O85" s="31">
        <v>1428</v>
      </c>
      <c r="P85" s="31">
        <v>408</v>
      </c>
      <c r="Q85" s="31">
        <v>1253976</v>
      </c>
      <c r="R85" s="31">
        <v>48012</v>
      </c>
      <c r="S85" s="31">
        <v>16008</v>
      </c>
      <c r="T85" s="31">
        <v>50616</v>
      </c>
      <c r="U85" s="31">
        <v>25560</v>
      </c>
      <c r="V85" s="31">
        <v>10884</v>
      </c>
      <c r="W85" s="31">
        <v>13788</v>
      </c>
      <c r="X85" s="31">
        <v>18480</v>
      </c>
      <c r="Y85" s="31">
        <v>19356</v>
      </c>
      <c r="Z85" s="31">
        <v>1848</v>
      </c>
      <c r="AA85" s="31">
        <v>0</v>
      </c>
      <c r="AB85" s="31">
        <v>0</v>
      </c>
      <c r="AC85" s="31">
        <v>0</v>
      </c>
      <c r="AD85" s="31">
        <v>0</v>
      </c>
      <c r="AE85" s="31">
        <v>5904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/>
      <c r="BB85" s="31"/>
      <c r="BC85" s="43">
        <f t="shared" si="11"/>
        <v>1673268</v>
      </c>
    </row>
    <row r="86" spans="1:55" x14ac:dyDescent="0.3">
      <c r="A86" s="29">
        <v>630</v>
      </c>
      <c r="B86" s="30" t="s">
        <v>73</v>
      </c>
      <c r="C86" s="31">
        <v>101652</v>
      </c>
      <c r="D86" s="31">
        <v>0</v>
      </c>
      <c r="E86" s="31">
        <v>0</v>
      </c>
      <c r="F86" s="31">
        <v>21264</v>
      </c>
      <c r="G86" s="31">
        <v>0</v>
      </c>
      <c r="H86" s="31">
        <v>-6216</v>
      </c>
      <c r="I86" s="31">
        <v>-62844</v>
      </c>
      <c r="J86" s="31">
        <v>0</v>
      </c>
      <c r="K86" s="31">
        <v>-5400</v>
      </c>
      <c r="L86" s="31">
        <v>-27084</v>
      </c>
      <c r="M86" s="31">
        <v>85800</v>
      </c>
      <c r="N86" s="31">
        <v>-76392</v>
      </c>
      <c r="O86" s="31">
        <v>74892</v>
      </c>
      <c r="P86" s="31">
        <v>1188</v>
      </c>
      <c r="Q86" s="31">
        <v>1607388</v>
      </c>
      <c r="R86" s="31">
        <v>61548</v>
      </c>
      <c r="S86" s="31">
        <v>20520</v>
      </c>
      <c r="T86" s="31">
        <v>64884</v>
      </c>
      <c r="U86" s="31">
        <v>32760</v>
      </c>
      <c r="V86" s="31">
        <v>15336</v>
      </c>
      <c r="W86" s="31">
        <v>17400</v>
      </c>
      <c r="X86" s="31">
        <v>23304</v>
      </c>
      <c r="Y86" s="31">
        <v>24408</v>
      </c>
      <c r="Z86" s="31">
        <v>2328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  <c r="AM86" s="31">
        <v>0</v>
      </c>
      <c r="AN86" s="31">
        <v>0</v>
      </c>
      <c r="AO86" s="31">
        <v>0</v>
      </c>
      <c r="AP86" s="31">
        <v>0</v>
      </c>
      <c r="AQ86" s="31">
        <v>15192</v>
      </c>
      <c r="AR86" s="31">
        <v>0</v>
      </c>
      <c r="AS86" s="31">
        <v>0</v>
      </c>
      <c r="AT86" s="31">
        <v>0</v>
      </c>
      <c r="AU86" s="31">
        <v>0</v>
      </c>
      <c r="AV86" s="31">
        <v>0</v>
      </c>
      <c r="AW86" s="31">
        <v>0</v>
      </c>
      <c r="AX86" s="31">
        <v>0</v>
      </c>
      <c r="AY86" s="31">
        <v>0</v>
      </c>
      <c r="AZ86" s="31">
        <v>0</v>
      </c>
      <c r="BA86" s="31"/>
      <c r="BB86" s="31"/>
      <c r="BC86" s="43">
        <f t="shared" si="11"/>
        <v>2044980</v>
      </c>
    </row>
    <row r="87" spans="1:55" x14ac:dyDescent="0.3">
      <c r="A87" s="29">
        <v>657</v>
      </c>
      <c r="B87" s="30" t="s">
        <v>86</v>
      </c>
      <c r="C87" s="31">
        <v>379728</v>
      </c>
      <c r="D87" s="31">
        <v>0</v>
      </c>
      <c r="E87" s="31">
        <v>0</v>
      </c>
      <c r="F87" s="31">
        <v>15516</v>
      </c>
      <c r="G87" s="31">
        <v>0</v>
      </c>
      <c r="H87" s="31">
        <v>-4536</v>
      </c>
      <c r="I87" s="31">
        <v>-126240</v>
      </c>
      <c r="J87" s="31">
        <v>0</v>
      </c>
      <c r="K87" s="31">
        <v>-3936</v>
      </c>
      <c r="L87" s="31">
        <v>-20904</v>
      </c>
      <c r="M87" s="31">
        <v>53340</v>
      </c>
      <c r="N87" s="31">
        <v>-55740</v>
      </c>
      <c r="O87" s="31">
        <v>39924</v>
      </c>
      <c r="P87" s="31">
        <v>-2364</v>
      </c>
      <c r="Q87" s="31">
        <v>1172736</v>
      </c>
      <c r="R87" s="31">
        <v>44904</v>
      </c>
      <c r="S87" s="31">
        <v>14964</v>
      </c>
      <c r="T87" s="31">
        <v>81576</v>
      </c>
      <c r="U87" s="31">
        <v>47364</v>
      </c>
      <c r="V87" s="31">
        <v>10188</v>
      </c>
      <c r="W87" s="31">
        <v>13860</v>
      </c>
      <c r="X87" s="31">
        <v>18564</v>
      </c>
      <c r="Y87" s="31">
        <v>19440</v>
      </c>
      <c r="Z87" s="31">
        <v>1848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11088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  <c r="AW87" s="31">
        <v>0</v>
      </c>
      <c r="AX87" s="31">
        <v>0</v>
      </c>
      <c r="AY87" s="31">
        <v>0</v>
      </c>
      <c r="AZ87" s="31">
        <v>-36960</v>
      </c>
      <c r="BA87" s="31"/>
      <c r="BB87" s="31"/>
      <c r="BC87" s="43">
        <f t="shared" si="11"/>
        <v>1830408</v>
      </c>
    </row>
    <row r="88" spans="1:55" x14ac:dyDescent="0.3">
      <c r="A88" s="29">
        <v>661</v>
      </c>
      <c r="B88" s="30" t="s">
        <v>87</v>
      </c>
      <c r="C88" s="31">
        <v>314076</v>
      </c>
      <c r="D88" s="31">
        <v>10020</v>
      </c>
      <c r="E88" s="31">
        <v>0</v>
      </c>
      <c r="F88" s="31">
        <v>10200</v>
      </c>
      <c r="G88" s="31">
        <v>0</v>
      </c>
      <c r="H88" s="31">
        <v>-2988</v>
      </c>
      <c r="I88" s="31">
        <v>-108276</v>
      </c>
      <c r="J88" s="31">
        <v>0</v>
      </c>
      <c r="K88" s="31">
        <v>-2592</v>
      </c>
      <c r="L88" s="31">
        <v>-13728</v>
      </c>
      <c r="M88" s="31">
        <v>30192</v>
      </c>
      <c r="N88" s="31">
        <v>-36648</v>
      </c>
      <c r="O88" s="31">
        <v>43476</v>
      </c>
      <c r="P88" s="31">
        <v>624</v>
      </c>
      <c r="Q88" s="31">
        <v>771192</v>
      </c>
      <c r="R88" s="31">
        <v>29532</v>
      </c>
      <c r="S88" s="31">
        <v>9840</v>
      </c>
      <c r="T88" s="31">
        <v>53640</v>
      </c>
      <c r="U88" s="31">
        <v>31152</v>
      </c>
      <c r="V88" s="31">
        <v>6888</v>
      </c>
      <c r="W88" s="31">
        <v>9444</v>
      </c>
      <c r="X88" s="31">
        <v>12660</v>
      </c>
      <c r="Y88" s="31">
        <v>13260</v>
      </c>
      <c r="Z88" s="31">
        <v>1260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31">
        <v>0</v>
      </c>
      <c r="AJ88" s="31">
        <v>0</v>
      </c>
      <c r="AK88" s="31">
        <v>0</v>
      </c>
      <c r="AL88" s="31">
        <v>0</v>
      </c>
      <c r="AM88" s="31">
        <v>0</v>
      </c>
      <c r="AN88" s="31">
        <v>0</v>
      </c>
      <c r="AO88" s="31">
        <v>0</v>
      </c>
      <c r="AP88" s="31">
        <v>0</v>
      </c>
      <c r="AQ88" s="31">
        <v>7284</v>
      </c>
      <c r="AR88" s="31">
        <v>0</v>
      </c>
      <c r="AS88" s="31">
        <v>0</v>
      </c>
      <c r="AT88" s="31">
        <v>0</v>
      </c>
      <c r="AU88" s="31">
        <v>0</v>
      </c>
      <c r="AV88" s="31">
        <v>0</v>
      </c>
      <c r="AW88" s="31">
        <v>0</v>
      </c>
      <c r="AX88" s="31">
        <v>0</v>
      </c>
      <c r="AY88" s="31">
        <v>0</v>
      </c>
      <c r="AZ88" s="31">
        <v>0</v>
      </c>
      <c r="BA88" s="31"/>
      <c r="BB88" s="31"/>
      <c r="BC88" s="43">
        <f t="shared" si="11"/>
        <v>1294092</v>
      </c>
    </row>
    <row r="89" spans="1:55" x14ac:dyDescent="0.3">
      <c r="A89" s="29">
        <v>665</v>
      </c>
      <c r="B89" s="30" t="s">
        <v>89</v>
      </c>
      <c r="C89" s="31">
        <v>1584</v>
      </c>
      <c r="D89" s="31">
        <v>0</v>
      </c>
      <c r="E89" s="31">
        <v>0</v>
      </c>
      <c r="F89" s="31">
        <v>3204</v>
      </c>
      <c r="G89" s="31">
        <v>0</v>
      </c>
      <c r="H89" s="31">
        <v>-936</v>
      </c>
      <c r="I89" s="31">
        <v>55584</v>
      </c>
      <c r="J89" s="31">
        <v>1200</v>
      </c>
      <c r="K89" s="31">
        <v>-816</v>
      </c>
      <c r="L89" s="31">
        <v>-4644</v>
      </c>
      <c r="M89" s="31">
        <v>9192</v>
      </c>
      <c r="N89" s="31">
        <v>-11520</v>
      </c>
      <c r="O89" s="31">
        <v>-2760</v>
      </c>
      <c r="P89" s="31">
        <v>228</v>
      </c>
      <c r="Q89" s="31">
        <v>242460</v>
      </c>
      <c r="R89" s="31">
        <v>9288</v>
      </c>
      <c r="S89" s="31">
        <v>3096</v>
      </c>
      <c r="T89" s="31">
        <v>9792</v>
      </c>
      <c r="U89" s="31">
        <v>4944</v>
      </c>
      <c r="V89" s="31">
        <v>1632</v>
      </c>
      <c r="W89" s="31">
        <v>3912</v>
      </c>
      <c r="X89" s="31">
        <v>5232</v>
      </c>
      <c r="Y89" s="31">
        <v>5484</v>
      </c>
      <c r="Z89" s="31">
        <v>528</v>
      </c>
      <c r="AA89" s="31">
        <v>19020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2292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  <c r="AW89" s="31">
        <v>0</v>
      </c>
      <c r="AX89" s="31">
        <v>0</v>
      </c>
      <c r="AY89" s="31">
        <v>0</v>
      </c>
      <c r="AZ89" s="31">
        <v>0</v>
      </c>
      <c r="BA89" s="31"/>
      <c r="BB89" s="31"/>
      <c r="BC89" s="43">
        <f t="shared" si="11"/>
        <v>299736</v>
      </c>
    </row>
    <row r="90" spans="1:55" x14ac:dyDescent="0.3">
      <c r="A90" s="29">
        <v>671</v>
      </c>
      <c r="B90" s="30" t="s">
        <v>92</v>
      </c>
      <c r="C90" s="31">
        <v>90360</v>
      </c>
      <c r="D90" s="31">
        <v>0</v>
      </c>
      <c r="E90" s="31">
        <v>0</v>
      </c>
      <c r="F90" s="31">
        <v>3456</v>
      </c>
      <c r="G90" s="31">
        <v>0</v>
      </c>
      <c r="H90" s="31">
        <v>-1008</v>
      </c>
      <c r="I90" s="31">
        <v>96228</v>
      </c>
      <c r="J90" s="31">
        <v>2064</v>
      </c>
      <c r="K90" s="31">
        <v>-876</v>
      </c>
      <c r="L90" s="31">
        <v>-576</v>
      </c>
      <c r="M90" s="31">
        <v>10104</v>
      </c>
      <c r="N90" s="31">
        <v>-12420</v>
      </c>
      <c r="O90" s="31">
        <v>18840</v>
      </c>
      <c r="P90" s="31">
        <v>288</v>
      </c>
      <c r="Q90" s="31">
        <v>261372</v>
      </c>
      <c r="R90" s="31">
        <v>10008</v>
      </c>
      <c r="S90" s="31">
        <v>3336</v>
      </c>
      <c r="T90" s="31">
        <v>18180</v>
      </c>
      <c r="U90" s="31">
        <v>10560</v>
      </c>
      <c r="V90" s="31">
        <v>1704</v>
      </c>
      <c r="W90" s="31">
        <v>4224</v>
      </c>
      <c r="X90" s="31">
        <v>5652</v>
      </c>
      <c r="Y90" s="31">
        <v>5916</v>
      </c>
      <c r="Z90" s="31">
        <v>564</v>
      </c>
      <c r="AA90" s="31">
        <v>30756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8088</v>
      </c>
      <c r="AI90" s="31">
        <v>4440</v>
      </c>
      <c r="AJ90" s="31">
        <v>0</v>
      </c>
      <c r="AK90" s="31">
        <v>300</v>
      </c>
      <c r="AL90" s="31">
        <v>2268</v>
      </c>
      <c r="AM90" s="31">
        <v>0</v>
      </c>
      <c r="AN90" s="31">
        <v>0</v>
      </c>
      <c r="AO90" s="31">
        <v>0</v>
      </c>
      <c r="AP90" s="31">
        <v>84</v>
      </c>
      <c r="AQ90" s="31">
        <v>2472</v>
      </c>
      <c r="AR90" s="31">
        <v>0</v>
      </c>
      <c r="AS90" s="31">
        <v>0</v>
      </c>
      <c r="AT90" s="31">
        <v>0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/>
      <c r="BB90" s="31"/>
      <c r="BC90" s="43">
        <f t="shared" si="11"/>
        <v>461316</v>
      </c>
    </row>
    <row r="91" spans="1:55" x14ac:dyDescent="0.3">
      <c r="A91" s="29">
        <v>706</v>
      </c>
      <c r="B91" s="30" t="s">
        <v>84</v>
      </c>
      <c r="C91" s="31">
        <v>138024</v>
      </c>
      <c r="D91" s="31">
        <v>0</v>
      </c>
      <c r="E91" s="31">
        <v>0</v>
      </c>
      <c r="F91" s="31">
        <v>7632</v>
      </c>
      <c r="G91" s="31">
        <v>0</v>
      </c>
      <c r="H91" s="31">
        <v>-2232</v>
      </c>
      <c r="I91" s="31">
        <v>-109212</v>
      </c>
      <c r="J91" s="31">
        <v>0</v>
      </c>
      <c r="K91" s="31">
        <v>-1932</v>
      </c>
      <c r="L91" s="31">
        <v>-10056</v>
      </c>
      <c r="M91" s="31">
        <v>13632</v>
      </c>
      <c r="N91" s="31">
        <v>-27408</v>
      </c>
      <c r="O91" s="31">
        <v>44952</v>
      </c>
      <c r="P91" s="31">
        <v>612</v>
      </c>
      <c r="Q91" s="31">
        <v>576708</v>
      </c>
      <c r="R91" s="31">
        <v>22080</v>
      </c>
      <c r="S91" s="31">
        <v>7356</v>
      </c>
      <c r="T91" s="31">
        <v>23280</v>
      </c>
      <c r="U91" s="31">
        <v>11748</v>
      </c>
      <c r="V91" s="31">
        <v>5064</v>
      </c>
      <c r="W91" s="31">
        <v>8400</v>
      </c>
      <c r="X91" s="31">
        <v>11256</v>
      </c>
      <c r="Y91" s="31">
        <v>11784</v>
      </c>
      <c r="Z91" s="31">
        <v>1128</v>
      </c>
      <c r="AA91" s="31">
        <v>45240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5448</v>
      </c>
      <c r="AR91" s="31">
        <v>0</v>
      </c>
      <c r="AS91" s="31">
        <v>0</v>
      </c>
      <c r="AT91" s="31">
        <v>0</v>
      </c>
      <c r="AU91" s="31">
        <v>0</v>
      </c>
      <c r="AV91" s="31">
        <v>0</v>
      </c>
      <c r="AW91" s="31">
        <v>0</v>
      </c>
      <c r="AX91" s="31">
        <v>0</v>
      </c>
      <c r="AY91" s="31">
        <v>0</v>
      </c>
      <c r="AZ91" s="31">
        <v>0</v>
      </c>
      <c r="BA91" s="31"/>
      <c r="BB91" s="31"/>
      <c r="BC91" s="43">
        <f t="shared" si="11"/>
        <v>889200</v>
      </c>
    </row>
    <row r="92" spans="1:55" x14ac:dyDescent="0.3">
      <c r="A92" s="29">
        <v>707</v>
      </c>
      <c r="B92" s="30" t="s">
        <v>78</v>
      </c>
      <c r="C92" s="31">
        <v>223272</v>
      </c>
      <c r="D92" s="31">
        <v>13980</v>
      </c>
      <c r="E92" s="31">
        <v>0</v>
      </c>
      <c r="F92" s="31">
        <v>6300</v>
      </c>
      <c r="G92" s="31">
        <v>0</v>
      </c>
      <c r="H92" s="31">
        <v>-1848</v>
      </c>
      <c r="I92" s="31">
        <v>217080</v>
      </c>
      <c r="J92" s="31">
        <v>4668</v>
      </c>
      <c r="K92" s="31">
        <v>-1596</v>
      </c>
      <c r="L92" s="31">
        <v>-8820</v>
      </c>
      <c r="M92" s="31">
        <v>15432</v>
      </c>
      <c r="N92" s="31">
        <v>-22644</v>
      </c>
      <c r="O92" s="31">
        <v>28200</v>
      </c>
      <c r="P92" s="31">
        <v>348</v>
      </c>
      <c r="Q92" s="31">
        <v>476520</v>
      </c>
      <c r="R92" s="31">
        <v>18252</v>
      </c>
      <c r="S92" s="31">
        <v>6084</v>
      </c>
      <c r="T92" s="31">
        <v>33144</v>
      </c>
      <c r="U92" s="31">
        <v>19248</v>
      </c>
      <c r="V92" s="31">
        <v>3444</v>
      </c>
      <c r="W92" s="31">
        <v>7200</v>
      </c>
      <c r="X92" s="31">
        <v>9648</v>
      </c>
      <c r="Y92" s="31">
        <v>10104</v>
      </c>
      <c r="Z92" s="31">
        <v>960</v>
      </c>
      <c r="AA92" s="31">
        <v>56064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14760</v>
      </c>
      <c r="AI92" s="31">
        <v>9156</v>
      </c>
      <c r="AJ92" s="31">
        <v>0</v>
      </c>
      <c r="AK92" s="31">
        <v>2436</v>
      </c>
      <c r="AL92" s="31">
        <v>3732</v>
      </c>
      <c r="AM92" s="31">
        <v>324</v>
      </c>
      <c r="AN92" s="31">
        <v>0</v>
      </c>
      <c r="AO92" s="31">
        <v>0</v>
      </c>
      <c r="AP92" s="31">
        <v>324</v>
      </c>
      <c r="AQ92" s="31">
        <v>4500</v>
      </c>
      <c r="AR92" s="31">
        <v>0</v>
      </c>
      <c r="AS92" s="31">
        <v>0</v>
      </c>
      <c r="AT92" s="31">
        <v>8820</v>
      </c>
      <c r="AU92" s="31">
        <v>4932</v>
      </c>
      <c r="AV92" s="31">
        <v>0</v>
      </c>
      <c r="AW92" s="31">
        <v>0</v>
      </c>
      <c r="AX92" s="31">
        <v>22548</v>
      </c>
      <c r="AY92" s="31">
        <v>0</v>
      </c>
      <c r="AZ92" s="31">
        <v>0</v>
      </c>
      <c r="BA92" s="31"/>
      <c r="BB92" s="31"/>
      <c r="BC92" s="43">
        <f t="shared" si="11"/>
        <v>894888</v>
      </c>
    </row>
    <row r="93" spans="1:55" x14ac:dyDescent="0.3">
      <c r="A93" s="29">
        <v>710</v>
      </c>
      <c r="B93" s="30" t="s">
        <v>75</v>
      </c>
      <c r="C93" s="31">
        <v>117504</v>
      </c>
      <c r="D93" s="31">
        <v>0</v>
      </c>
      <c r="E93" s="31">
        <v>0</v>
      </c>
      <c r="F93" s="31">
        <v>8532</v>
      </c>
      <c r="G93" s="31">
        <v>0</v>
      </c>
      <c r="H93" s="31">
        <v>-2496</v>
      </c>
      <c r="I93" s="31">
        <v>-289728</v>
      </c>
      <c r="J93" s="31">
        <v>0</v>
      </c>
      <c r="K93" s="31">
        <v>-2160</v>
      </c>
      <c r="L93" s="31">
        <v>-11352</v>
      </c>
      <c r="M93" s="31">
        <v>20388</v>
      </c>
      <c r="N93" s="31">
        <v>-30660</v>
      </c>
      <c r="O93" s="31">
        <v>32424</v>
      </c>
      <c r="P93" s="31">
        <v>576</v>
      </c>
      <c r="Q93" s="31">
        <v>644952</v>
      </c>
      <c r="R93" s="31">
        <v>24696</v>
      </c>
      <c r="S93" s="31">
        <v>8232</v>
      </c>
      <c r="T93" s="31">
        <v>12348</v>
      </c>
      <c r="U93" s="31">
        <v>3768</v>
      </c>
      <c r="V93" s="31">
        <v>6852</v>
      </c>
      <c r="W93" s="31">
        <v>6984</v>
      </c>
      <c r="X93" s="31">
        <v>9360</v>
      </c>
      <c r="Y93" s="31">
        <v>9792</v>
      </c>
      <c r="Z93" s="31">
        <v>936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6096</v>
      </c>
      <c r="AR93" s="31">
        <v>0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31">
        <v>0</v>
      </c>
      <c r="AY93" s="31">
        <v>0</v>
      </c>
      <c r="AZ93" s="31">
        <v>0</v>
      </c>
      <c r="BA93" s="31"/>
      <c r="BB93" s="31"/>
      <c r="BC93" s="43">
        <f t="shared" si="11"/>
        <v>862836</v>
      </c>
    </row>
    <row r="94" spans="1:55" x14ac:dyDescent="0.3">
      <c r="A94" s="29">
        <v>727</v>
      </c>
      <c r="B94" s="30" t="s">
        <v>79</v>
      </c>
      <c r="C94" s="31">
        <v>48876</v>
      </c>
      <c r="D94" s="31">
        <v>0</v>
      </c>
      <c r="E94" s="31">
        <v>0</v>
      </c>
      <c r="F94" s="31">
        <v>4188</v>
      </c>
      <c r="G94" s="31">
        <v>0</v>
      </c>
      <c r="H94" s="31">
        <v>-1224</v>
      </c>
      <c r="I94" s="31">
        <v>-70656</v>
      </c>
      <c r="J94" s="31">
        <v>0</v>
      </c>
      <c r="K94" s="31">
        <v>-1068</v>
      </c>
      <c r="L94" s="31">
        <v>-5340</v>
      </c>
      <c r="M94" s="31">
        <v>8988</v>
      </c>
      <c r="N94" s="31">
        <v>-15036</v>
      </c>
      <c r="O94" s="31">
        <v>24456</v>
      </c>
      <c r="P94" s="31">
        <v>348</v>
      </c>
      <c r="Q94" s="31">
        <v>316392</v>
      </c>
      <c r="R94" s="31">
        <v>12120</v>
      </c>
      <c r="S94" s="31">
        <v>4044</v>
      </c>
      <c r="T94" s="31">
        <v>6060</v>
      </c>
      <c r="U94" s="31">
        <v>1848</v>
      </c>
      <c r="V94" s="31">
        <v>2868</v>
      </c>
      <c r="W94" s="31">
        <v>4416</v>
      </c>
      <c r="X94" s="31">
        <v>5916</v>
      </c>
      <c r="Y94" s="31">
        <v>6192</v>
      </c>
      <c r="Z94" s="31">
        <v>588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3684</v>
      </c>
      <c r="AJ94" s="31">
        <v>0</v>
      </c>
      <c r="AK94" s="31">
        <v>744</v>
      </c>
      <c r="AL94" s="31">
        <v>1836</v>
      </c>
      <c r="AM94" s="31">
        <v>96</v>
      </c>
      <c r="AN94" s="31">
        <v>0</v>
      </c>
      <c r="AO94" s="31">
        <v>0</v>
      </c>
      <c r="AP94" s="31">
        <v>168</v>
      </c>
      <c r="AQ94" s="31">
        <v>2988</v>
      </c>
      <c r="AR94" s="31">
        <v>0</v>
      </c>
      <c r="AS94" s="31">
        <v>0</v>
      </c>
      <c r="AT94" s="31">
        <v>0</v>
      </c>
      <c r="AU94" s="31">
        <v>0</v>
      </c>
      <c r="AV94" s="31">
        <v>0</v>
      </c>
      <c r="AW94" s="31">
        <v>0</v>
      </c>
      <c r="AX94" s="31">
        <v>0</v>
      </c>
      <c r="AY94" s="31">
        <v>0</v>
      </c>
      <c r="AZ94" s="31">
        <v>0</v>
      </c>
      <c r="BA94" s="31"/>
      <c r="BB94" s="31"/>
      <c r="BC94" s="43">
        <f t="shared" si="11"/>
        <v>425700</v>
      </c>
    </row>
    <row r="95" spans="1:55" x14ac:dyDescent="0.3">
      <c r="A95" s="29">
        <v>730</v>
      </c>
      <c r="B95" s="30" t="s">
        <v>80</v>
      </c>
      <c r="C95" s="31">
        <v>629976</v>
      </c>
      <c r="D95" s="31">
        <v>42300</v>
      </c>
      <c r="E95" s="31">
        <v>0</v>
      </c>
      <c r="F95" s="31">
        <v>17388</v>
      </c>
      <c r="G95" s="31">
        <v>0</v>
      </c>
      <c r="H95" s="31">
        <v>-5088</v>
      </c>
      <c r="I95" s="31">
        <v>388008</v>
      </c>
      <c r="J95" s="31">
        <v>8340</v>
      </c>
      <c r="K95" s="31">
        <v>-4416</v>
      </c>
      <c r="L95" s="31">
        <v>-22992</v>
      </c>
      <c r="M95" s="31">
        <v>46500</v>
      </c>
      <c r="N95" s="31">
        <v>-62496</v>
      </c>
      <c r="O95" s="31">
        <v>73596</v>
      </c>
      <c r="P95" s="31">
        <v>792</v>
      </c>
      <c r="Q95" s="31">
        <v>1314780</v>
      </c>
      <c r="R95" s="31">
        <v>50340</v>
      </c>
      <c r="S95" s="31">
        <v>16776</v>
      </c>
      <c r="T95" s="31">
        <v>91452</v>
      </c>
      <c r="U95" s="31">
        <v>53100</v>
      </c>
      <c r="V95" s="31">
        <v>11604</v>
      </c>
      <c r="W95" s="31">
        <v>15468</v>
      </c>
      <c r="X95" s="31">
        <v>20736</v>
      </c>
      <c r="Y95" s="31">
        <v>21708</v>
      </c>
      <c r="Z95" s="31">
        <v>2064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31">
        <v>0</v>
      </c>
      <c r="AJ95" s="31">
        <v>0</v>
      </c>
      <c r="AK95" s="31">
        <v>0</v>
      </c>
      <c r="AL95" s="31">
        <v>0</v>
      </c>
      <c r="AM95" s="31">
        <v>0</v>
      </c>
      <c r="AN95" s="31">
        <v>0</v>
      </c>
      <c r="AO95" s="31">
        <v>0</v>
      </c>
      <c r="AP95" s="31">
        <v>0</v>
      </c>
      <c r="AQ95" s="31">
        <v>10320</v>
      </c>
      <c r="AR95" s="31">
        <v>0</v>
      </c>
      <c r="AS95" s="31">
        <v>0</v>
      </c>
      <c r="AT95" s="31">
        <v>0</v>
      </c>
      <c r="AU95" s="31">
        <v>0</v>
      </c>
      <c r="AV95" s="31">
        <v>0</v>
      </c>
      <c r="AW95" s="31">
        <v>0</v>
      </c>
      <c r="AX95" s="31">
        <v>0</v>
      </c>
      <c r="AY95" s="31">
        <v>0</v>
      </c>
      <c r="AZ95" s="31">
        <v>0</v>
      </c>
      <c r="BA95" s="31"/>
      <c r="BB95" s="31"/>
      <c r="BC95" s="43">
        <f t="shared" si="11"/>
        <v>2318004</v>
      </c>
    </row>
    <row r="96" spans="1:55" x14ac:dyDescent="0.3">
      <c r="A96" s="29">
        <v>740</v>
      </c>
      <c r="B96" s="30" t="s">
        <v>82</v>
      </c>
      <c r="C96" s="31">
        <v>260220</v>
      </c>
      <c r="D96" s="31">
        <v>0</v>
      </c>
      <c r="E96" s="31">
        <v>0</v>
      </c>
      <c r="F96" s="31">
        <v>17724</v>
      </c>
      <c r="G96" s="31">
        <v>0</v>
      </c>
      <c r="H96" s="31">
        <v>-5184</v>
      </c>
      <c r="I96" s="31">
        <v>-416880</v>
      </c>
      <c r="J96" s="31">
        <v>0</v>
      </c>
      <c r="K96" s="31">
        <v>-4500</v>
      </c>
      <c r="L96" s="31">
        <v>-21924</v>
      </c>
      <c r="M96" s="31">
        <v>42828</v>
      </c>
      <c r="N96" s="31">
        <v>-63684</v>
      </c>
      <c r="O96" s="31">
        <v>49380</v>
      </c>
      <c r="P96" s="31">
        <v>1188</v>
      </c>
      <c r="Q96" s="31">
        <v>1339968</v>
      </c>
      <c r="R96" s="31">
        <v>51312</v>
      </c>
      <c r="S96" s="31">
        <v>17100</v>
      </c>
      <c r="T96" s="31">
        <v>25656</v>
      </c>
      <c r="U96" s="31">
        <v>7812</v>
      </c>
      <c r="V96" s="31">
        <v>14460</v>
      </c>
      <c r="W96" s="31">
        <v>14724</v>
      </c>
      <c r="X96" s="31">
        <v>19728</v>
      </c>
      <c r="Y96" s="31">
        <v>20664</v>
      </c>
      <c r="Z96" s="31">
        <v>1968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12660</v>
      </c>
      <c r="AR96" s="31">
        <v>0</v>
      </c>
      <c r="AS96" s="31">
        <v>0</v>
      </c>
      <c r="AT96" s="31">
        <v>0</v>
      </c>
      <c r="AU96" s="31">
        <v>0</v>
      </c>
      <c r="AV96" s="31">
        <v>0</v>
      </c>
      <c r="AW96" s="31">
        <v>0</v>
      </c>
      <c r="AX96" s="31">
        <v>0</v>
      </c>
      <c r="AY96" s="31">
        <v>0</v>
      </c>
      <c r="AZ96" s="31">
        <v>0</v>
      </c>
      <c r="BA96" s="31"/>
      <c r="BB96" s="31"/>
      <c r="BC96" s="43">
        <f t="shared" si="11"/>
        <v>1793940</v>
      </c>
    </row>
    <row r="97" spans="1:55" x14ac:dyDescent="0.3">
      <c r="A97" s="29">
        <v>741</v>
      </c>
      <c r="B97" s="30" t="s">
        <v>81</v>
      </c>
      <c r="C97" s="31">
        <v>6072</v>
      </c>
      <c r="D97" s="31">
        <v>0</v>
      </c>
      <c r="E97" s="31">
        <v>0</v>
      </c>
      <c r="F97" s="31">
        <v>624</v>
      </c>
      <c r="G97" s="31">
        <v>0</v>
      </c>
      <c r="H97" s="31">
        <v>-180</v>
      </c>
      <c r="I97" s="31">
        <v>11076</v>
      </c>
      <c r="J97" s="31">
        <v>240</v>
      </c>
      <c r="K97" s="31">
        <v>-156</v>
      </c>
      <c r="L97" s="31">
        <v>-864</v>
      </c>
      <c r="M97" s="31">
        <v>1008</v>
      </c>
      <c r="N97" s="31">
        <v>-2268</v>
      </c>
      <c r="O97" s="31">
        <v>3888</v>
      </c>
      <c r="P97" s="31">
        <v>48</v>
      </c>
      <c r="Q97" s="31">
        <v>47592</v>
      </c>
      <c r="R97" s="31">
        <v>1824</v>
      </c>
      <c r="S97" s="31">
        <v>612</v>
      </c>
      <c r="T97" s="31">
        <v>1920</v>
      </c>
      <c r="U97" s="31">
        <v>972</v>
      </c>
      <c r="V97" s="31">
        <v>300</v>
      </c>
      <c r="W97" s="31">
        <v>984</v>
      </c>
      <c r="X97" s="31">
        <v>1320</v>
      </c>
      <c r="Y97" s="31">
        <v>1392</v>
      </c>
      <c r="Z97" s="31">
        <v>132</v>
      </c>
      <c r="AA97" s="31">
        <v>5604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60384</v>
      </c>
      <c r="AK97" s="31">
        <v>8940</v>
      </c>
      <c r="AL97" s="31">
        <v>29652</v>
      </c>
      <c r="AM97" s="31">
        <v>1812</v>
      </c>
      <c r="AN97" s="31">
        <v>3252</v>
      </c>
      <c r="AO97" s="31">
        <v>0</v>
      </c>
      <c r="AP97" s="31">
        <v>1104</v>
      </c>
      <c r="AQ97" s="31">
        <v>444</v>
      </c>
      <c r="AR97" s="31">
        <v>0</v>
      </c>
      <c r="AS97" s="31">
        <v>0</v>
      </c>
      <c r="AT97" s="31">
        <v>0</v>
      </c>
      <c r="AU97" s="31">
        <v>0</v>
      </c>
      <c r="AV97" s="31">
        <v>0</v>
      </c>
      <c r="AW97" s="31">
        <v>0</v>
      </c>
      <c r="AX97" s="31">
        <v>0</v>
      </c>
      <c r="AY97" s="31">
        <v>0</v>
      </c>
      <c r="AZ97" s="31">
        <v>0</v>
      </c>
      <c r="BA97" s="31"/>
      <c r="BB97" s="31"/>
      <c r="BC97" s="43">
        <f t="shared" si="11"/>
        <v>70980</v>
      </c>
    </row>
    <row r="98" spans="1:55" x14ac:dyDescent="0.3">
      <c r="A98" s="29">
        <v>746</v>
      </c>
      <c r="B98" s="30" t="s">
        <v>83</v>
      </c>
      <c r="C98" s="31">
        <v>18096</v>
      </c>
      <c r="D98" s="31">
        <v>0</v>
      </c>
      <c r="E98" s="31">
        <v>0</v>
      </c>
      <c r="F98" s="31">
        <v>11400</v>
      </c>
      <c r="G98" s="31">
        <v>0</v>
      </c>
      <c r="H98" s="31">
        <v>-3336</v>
      </c>
      <c r="I98" s="31">
        <v>-465084</v>
      </c>
      <c r="J98" s="31">
        <v>0</v>
      </c>
      <c r="K98" s="31">
        <v>-2892</v>
      </c>
      <c r="L98" s="31">
        <v>-14664</v>
      </c>
      <c r="M98" s="31">
        <v>24132</v>
      </c>
      <c r="N98" s="31">
        <v>-40980</v>
      </c>
      <c r="O98" s="31">
        <v>33444</v>
      </c>
      <c r="P98" s="31">
        <v>900</v>
      </c>
      <c r="Q98" s="31">
        <v>862164</v>
      </c>
      <c r="R98" s="31">
        <v>33012</v>
      </c>
      <c r="S98" s="31">
        <v>11004</v>
      </c>
      <c r="T98" s="31">
        <v>16512</v>
      </c>
      <c r="U98" s="31">
        <v>5028</v>
      </c>
      <c r="V98" s="31">
        <v>9780</v>
      </c>
      <c r="W98" s="31">
        <v>8964</v>
      </c>
      <c r="X98" s="31">
        <v>12012</v>
      </c>
      <c r="Y98" s="31">
        <v>12576</v>
      </c>
      <c r="Z98" s="31">
        <v>1200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8148</v>
      </c>
      <c r="AR98" s="31">
        <v>0</v>
      </c>
      <c r="AS98" s="31">
        <v>0</v>
      </c>
      <c r="AT98" s="31">
        <v>0</v>
      </c>
      <c r="AU98" s="31">
        <v>0</v>
      </c>
      <c r="AV98" s="31">
        <v>0</v>
      </c>
      <c r="AW98" s="31">
        <v>0</v>
      </c>
      <c r="AX98" s="31">
        <v>0</v>
      </c>
      <c r="AY98" s="31">
        <v>0</v>
      </c>
      <c r="AZ98" s="31">
        <v>0</v>
      </c>
      <c r="BA98" s="31"/>
      <c r="BB98" s="31"/>
      <c r="BC98" s="43">
        <f t="shared" si="11"/>
        <v>1001244</v>
      </c>
    </row>
    <row r="99" spans="1:55" x14ac:dyDescent="0.3">
      <c r="A99" s="29">
        <v>751</v>
      </c>
      <c r="B99" s="30" t="s">
        <v>85</v>
      </c>
      <c r="C99" s="31">
        <v>849612</v>
      </c>
      <c r="D99" s="31">
        <v>0</v>
      </c>
      <c r="E99" s="31">
        <v>0</v>
      </c>
      <c r="F99" s="31">
        <v>65028</v>
      </c>
      <c r="G99" s="31">
        <v>0</v>
      </c>
      <c r="H99" s="31">
        <v>-19020</v>
      </c>
      <c r="I99" s="31">
        <v>-1875252</v>
      </c>
      <c r="J99" s="31">
        <v>0</v>
      </c>
      <c r="K99" s="31">
        <v>-16512</v>
      </c>
      <c r="L99" s="31">
        <v>-81684</v>
      </c>
      <c r="M99" s="31">
        <v>260640</v>
      </c>
      <c r="N99" s="31">
        <v>-233640</v>
      </c>
      <c r="O99" s="31">
        <v>-11772</v>
      </c>
      <c r="P99" s="31">
        <v>-9132</v>
      </c>
      <c r="Q99" s="31">
        <v>4915728</v>
      </c>
      <c r="R99" s="31">
        <v>188232</v>
      </c>
      <c r="S99" s="31">
        <v>62748</v>
      </c>
      <c r="T99" s="31">
        <v>94116</v>
      </c>
      <c r="U99" s="31">
        <v>28668</v>
      </c>
      <c r="V99" s="31">
        <v>42732</v>
      </c>
      <c r="W99" s="31">
        <v>40500</v>
      </c>
      <c r="X99" s="31">
        <v>54264</v>
      </c>
      <c r="Y99" s="31">
        <v>56832</v>
      </c>
      <c r="Z99" s="31">
        <v>5424</v>
      </c>
      <c r="AA99" s="31">
        <v>0</v>
      </c>
      <c r="AB99" s="31">
        <v>0</v>
      </c>
      <c r="AC99" s="31">
        <v>0</v>
      </c>
      <c r="AD99" s="31">
        <v>0</v>
      </c>
      <c r="AE99" s="31">
        <v>17712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6600</v>
      </c>
      <c r="AR99" s="31">
        <v>0</v>
      </c>
      <c r="AS99" s="31">
        <v>0</v>
      </c>
      <c r="AT99" s="31">
        <v>0</v>
      </c>
      <c r="AU99" s="31">
        <v>0</v>
      </c>
      <c r="AV99" s="31">
        <v>0</v>
      </c>
      <c r="AW99" s="31">
        <v>0</v>
      </c>
      <c r="AX99" s="31">
        <v>0</v>
      </c>
      <c r="AY99" s="31">
        <v>0</v>
      </c>
      <c r="AZ99" s="31">
        <v>0</v>
      </c>
      <c r="BA99" s="31"/>
      <c r="BB99" s="31"/>
      <c r="BC99" s="43">
        <f t="shared" si="11"/>
        <v>6326988</v>
      </c>
    </row>
    <row r="100" spans="1:55" x14ac:dyDescent="0.3">
      <c r="A100" s="29">
        <v>756</v>
      </c>
      <c r="B100" s="30" t="s">
        <v>88</v>
      </c>
      <c r="C100" s="31">
        <v>300672</v>
      </c>
      <c r="D100" s="31">
        <v>26352</v>
      </c>
      <c r="E100" s="31">
        <v>0</v>
      </c>
      <c r="F100" s="31">
        <v>7452</v>
      </c>
      <c r="G100" s="31">
        <v>0</v>
      </c>
      <c r="H100" s="31">
        <v>-2184</v>
      </c>
      <c r="I100" s="31">
        <v>16080</v>
      </c>
      <c r="J100" s="31">
        <v>348</v>
      </c>
      <c r="K100" s="31">
        <v>-1896</v>
      </c>
      <c r="L100" s="31">
        <v>-9684</v>
      </c>
      <c r="M100" s="31">
        <v>31080</v>
      </c>
      <c r="N100" s="31">
        <v>-26760</v>
      </c>
      <c r="O100" s="31">
        <v>3588</v>
      </c>
      <c r="P100" s="31">
        <v>588</v>
      </c>
      <c r="Q100" s="31">
        <v>563028</v>
      </c>
      <c r="R100" s="31">
        <v>21564</v>
      </c>
      <c r="S100" s="31">
        <v>7188</v>
      </c>
      <c r="T100" s="31">
        <v>39168</v>
      </c>
      <c r="U100" s="31">
        <v>22740</v>
      </c>
      <c r="V100" s="31">
        <v>5052</v>
      </c>
      <c r="W100" s="31">
        <v>6528</v>
      </c>
      <c r="X100" s="31">
        <v>8748</v>
      </c>
      <c r="Y100" s="31">
        <v>9168</v>
      </c>
      <c r="Z100" s="31">
        <v>876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31">
        <v>5316</v>
      </c>
      <c r="AR100" s="31">
        <v>0</v>
      </c>
      <c r="AS100" s="31">
        <v>0</v>
      </c>
      <c r="AT100" s="31">
        <v>0</v>
      </c>
      <c r="AU100" s="31">
        <v>0</v>
      </c>
      <c r="AV100" s="31">
        <v>0</v>
      </c>
      <c r="AW100" s="31">
        <v>0</v>
      </c>
      <c r="AX100" s="31">
        <v>0</v>
      </c>
      <c r="AY100" s="31">
        <v>0</v>
      </c>
      <c r="AZ100" s="31">
        <v>0</v>
      </c>
      <c r="BA100" s="31"/>
      <c r="BB100" s="31"/>
      <c r="BC100" s="43">
        <f t="shared" si="11"/>
        <v>1015164</v>
      </c>
    </row>
    <row r="101" spans="1:55" x14ac:dyDescent="0.3">
      <c r="A101" s="29">
        <v>760</v>
      </c>
      <c r="B101" s="30" t="s">
        <v>90</v>
      </c>
      <c r="C101" s="31">
        <v>151008</v>
      </c>
      <c r="D101" s="31">
        <v>0</v>
      </c>
      <c r="E101" s="31">
        <v>0</v>
      </c>
      <c r="F101" s="31">
        <v>9528</v>
      </c>
      <c r="G101" s="31">
        <v>0</v>
      </c>
      <c r="H101" s="31">
        <v>-2784</v>
      </c>
      <c r="I101" s="31">
        <v>30312</v>
      </c>
      <c r="J101" s="31">
        <v>648</v>
      </c>
      <c r="K101" s="31">
        <v>-2424</v>
      </c>
      <c r="L101" s="31">
        <v>-13308</v>
      </c>
      <c r="M101" s="31">
        <v>29880</v>
      </c>
      <c r="N101" s="31">
        <v>-34248</v>
      </c>
      <c r="O101" s="31">
        <v>5736</v>
      </c>
      <c r="P101" s="31">
        <v>588</v>
      </c>
      <c r="Q101" s="31">
        <v>720480</v>
      </c>
      <c r="R101" s="31">
        <v>27588</v>
      </c>
      <c r="S101" s="31">
        <v>9192</v>
      </c>
      <c r="T101" s="31">
        <v>50112</v>
      </c>
      <c r="U101" s="31">
        <v>29100</v>
      </c>
      <c r="V101" s="31">
        <v>5688</v>
      </c>
      <c r="W101" s="31">
        <v>9936</v>
      </c>
      <c r="X101" s="31">
        <v>13320</v>
      </c>
      <c r="Y101" s="31">
        <v>13944</v>
      </c>
      <c r="Z101" s="31">
        <v>1332</v>
      </c>
      <c r="AA101" s="31">
        <v>28260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31">
        <v>0</v>
      </c>
      <c r="AJ101" s="31">
        <v>0</v>
      </c>
      <c r="AK101" s="31">
        <v>0</v>
      </c>
      <c r="AL101" s="31">
        <v>0</v>
      </c>
      <c r="AM101" s="31">
        <v>0</v>
      </c>
      <c r="AN101" s="31">
        <v>0</v>
      </c>
      <c r="AO101" s="31">
        <v>0</v>
      </c>
      <c r="AP101" s="31">
        <v>0</v>
      </c>
      <c r="AQ101" s="31">
        <v>6804</v>
      </c>
      <c r="AR101" s="31">
        <v>0</v>
      </c>
      <c r="AS101" s="31">
        <v>0</v>
      </c>
      <c r="AT101" s="31">
        <v>0</v>
      </c>
      <c r="AU101" s="31">
        <v>0</v>
      </c>
      <c r="AV101" s="31">
        <v>0</v>
      </c>
      <c r="AW101" s="31">
        <v>0</v>
      </c>
      <c r="AX101" s="31">
        <v>0</v>
      </c>
      <c r="AY101" s="31">
        <v>0</v>
      </c>
      <c r="AZ101" s="31">
        <v>0</v>
      </c>
      <c r="BA101" s="31"/>
      <c r="BB101" s="31"/>
      <c r="BC101" s="43">
        <f t="shared" si="11"/>
        <v>1055352</v>
      </c>
    </row>
    <row r="102" spans="1:55" x14ac:dyDescent="0.3">
      <c r="A102" s="29">
        <v>766</v>
      </c>
      <c r="B102" s="30" t="s">
        <v>76</v>
      </c>
      <c r="C102" s="31">
        <v>194184</v>
      </c>
      <c r="D102" s="31">
        <v>0</v>
      </c>
      <c r="E102" s="31">
        <v>0</v>
      </c>
      <c r="F102" s="31">
        <v>8340</v>
      </c>
      <c r="G102" s="31">
        <v>0</v>
      </c>
      <c r="H102" s="31">
        <v>-2436</v>
      </c>
      <c r="I102" s="31">
        <v>-177384</v>
      </c>
      <c r="J102" s="31">
        <v>0</v>
      </c>
      <c r="K102" s="31">
        <v>-2124</v>
      </c>
      <c r="L102" s="31">
        <v>-10944</v>
      </c>
      <c r="M102" s="31">
        <v>18816</v>
      </c>
      <c r="N102" s="31">
        <v>-29976</v>
      </c>
      <c r="O102" s="31">
        <v>14232</v>
      </c>
      <c r="P102" s="31">
        <v>552</v>
      </c>
      <c r="Q102" s="31">
        <v>630744</v>
      </c>
      <c r="R102" s="31">
        <v>24156</v>
      </c>
      <c r="S102" s="31">
        <v>8052</v>
      </c>
      <c r="T102" s="31">
        <v>25464</v>
      </c>
      <c r="U102" s="31">
        <v>12852</v>
      </c>
      <c r="V102" s="31">
        <v>5652</v>
      </c>
      <c r="W102" s="31">
        <v>7428</v>
      </c>
      <c r="X102" s="31">
        <v>9960</v>
      </c>
      <c r="Y102" s="31">
        <v>10428</v>
      </c>
      <c r="Z102" s="31">
        <v>996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3228</v>
      </c>
      <c r="AJ102" s="31">
        <v>0</v>
      </c>
      <c r="AK102" s="31">
        <v>168</v>
      </c>
      <c r="AL102" s="31">
        <v>816</v>
      </c>
      <c r="AM102" s="31">
        <v>0</v>
      </c>
      <c r="AN102" s="31">
        <v>108</v>
      </c>
      <c r="AO102" s="31">
        <v>0</v>
      </c>
      <c r="AP102" s="31">
        <v>132</v>
      </c>
      <c r="AQ102" s="31">
        <v>5964</v>
      </c>
      <c r="AR102" s="31">
        <v>0</v>
      </c>
      <c r="AS102" s="31">
        <v>0</v>
      </c>
      <c r="AT102" s="31">
        <v>0</v>
      </c>
      <c r="AU102" s="31">
        <v>0</v>
      </c>
      <c r="AV102" s="31">
        <v>0</v>
      </c>
      <c r="AW102" s="31">
        <v>0</v>
      </c>
      <c r="AX102" s="31">
        <v>0</v>
      </c>
      <c r="AY102" s="31">
        <v>0</v>
      </c>
      <c r="AZ102" s="31">
        <v>0</v>
      </c>
      <c r="BA102" s="31"/>
      <c r="BB102" s="31"/>
      <c r="BC102" s="43">
        <f t="shared" si="11"/>
        <v>928500</v>
      </c>
    </row>
    <row r="103" spans="1:55" x14ac:dyDescent="0.3">
      <c r="A103" s="29">
        <v>773</v>
      </c>
      <c r="B103" s="30" t="s">
        <v>100</v>
      </c>
      <c r="C103" s="31">
        <v>122256</v>
      </c>
      <c r="D103" s="31">
        <v>8472</v>
      </c>
      <c r="E103" s="31">
        <v>0</v>
      </c>
      <c r="F103" s="31">
        <v>3336</v>
      </c>
      <c r="G103" s="31">
        <v>0</v>
      </c>
      <c r="H103" s="31">
        <v>-972</v>
      </c>
      <c r="I103" s="31">
        <v>146112</v>
      </c>
      <c r="J103" s="31">
        <v>3144</v>
      </c>
      <c r="K103" s="31">
        <v>-852</v>
      </c>
      <c r="L103" s="31">
        <v>23148</v>
      </c>
      <c r="M103" s="31">
        <v>7152</v>
      </c>
      <c r="N103" s="31">
        <v>-11988</v>
      </c>
      <c r="O103" s="31">
        <v>12648</v>
      </c>
      <c r="P103" s="31">
        <v>276</v>
      </c>
      <c r="Q103" s="31">
        <v>252336</v>
      </c>
      <c r="R103" s="31">
        <v>9660</v>
      </c>
      <c r="S103" s="31">
        <v>3216</v>
      </c>
      <c r="T103" s="31">
        <v>17556</v>
      </c>
      <c r="U103" s="31">
        <v>10188</v>
      </c>
      <c r="V103" s="31">
        <v>1800</v>
      </c>
      <c r="W103" s="31">
        <v>4008</v>
      </c>
      <c r="X103" s="31">
        <v>5364</v>
      </c>
      <c r="Y103" s="31">
        <v>5616</v>
      </c>
      <c r="Z103" s="31">
        <v>540</v>
      </c>
      <c r="AA103" s="31">
        <v>29688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7812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2388</v>
      </c>
      <c r="AR103" s="31">
        <v>0</v>
      </c>
      <c r="AS103" s="31">
        <v>0</v>
      </c>
      <c r="AT103" s="31">
        <v>0</v>
      </c>
      <c r="AU103" s="31">
        <v>0</v>
      </c>
      <c r="AV103" s="31">
        <v>0</v>
      </c>
      <c r="AW103" s="31">
        <v>0</v>
      </c>
      <c r="AX103" s="31">
        <v>0</v>
      </c>
      <c r="AY103" s="31">
        <v>0</v>
      </c>
      <c r="AZ103" s="31">
        <v>0</v>
      </c>
      <c r="BA103" s="31"/>
      <c r="BB103" s="31"/>
      <c r="BC103" s="43">
        <f t="shared" si="11"/>
        <v>504300</v>
      </c>
    </row>
    <row r="104" spans="1:55" x14ac:dyDescent="0.3">
      <c r="A104" s="29">
        <v>779</v>
      </c>
      <c r="B104" s="30" t="s">
        <v>91</v>
      </c>
      <c r="C104" s="31">
        <v>198744</v>
      </c>
      <c r="D104" s="31">
        <v>0</v>
      </c>
      <c r="E104" s="31">
        <v>0</v>
      </c>
      <c r="F104" s="31">
        <v>7584</v>
      </c>
      <c r="G104" s="31">
        <v>0</v>
      </c>
      <c r="H104" s="31">
        <v>-2220</v>
      </c>
      <c r="I104" s="31">
        <v>220716</v>
      </c>
      <c r="J104" s="31">
        <v>4752</v>
      </c>
      <c r="K104" s="31">
        <v>-1920</v>
      </c>
      <c r="L104" s="31">
        <v>18384</v>
      </c>
      <c r="M104" s="31">
        <v>18984</v>
      </c>
      <c r="N104" s="31">
        <v>-27252</v>
      </c>
      <c r="O104" s="31">
        <v>27420</v>
      </c>
      <c r="P104" s="31">
        <v>444</v>
      </c>
      <c r="Q104" s="31">
        <v>573480</v>
      </c>
      <c r="R104" s="31">
        <v>21960</v>
      </c>
      <c r="S104" s="31">
        <v>7320</v>
      </c>
      <c r="T104" s="31">
        <v>39888</v>
      </c>
      <c r="U104" s="31">
        <v>23160</v>
      </c>
      <c r="V104" s="31">
        <v>4020</v>
      </c>
      <c r="W104" s="31">
        <v>8460</v>
      </c>
      <c r="X104" s="31">
        <v>11328</v>
      </c>
      <c r="Y104" s="31">
        <v>11868</v>
      </c>
      <c r="Z104" s="31">
        <v>1128</v>
      </c>
      <c r="AA104" s="31">
        <v>67476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17760</v>
      </c>
      <c r="AI104" s="31">
        <v>8196</v>
      </c>
      <c r="AJ104" s="31">
        <v>0</v>
      </c>
      <c r="AK104" s="31">
        <v>1092</v>
      </c>
      <c r="AL104" s="31">
        <v>4464</v>
      </c>
      <c r="AM104" s="31">
        <v>228</v>
      </c>
      <c r="AN104" s="31">
        <v>852</v>
      </c>
      <c r="AO104" s="31">
        <v>434</v>
      </c>
      <c r="AP104" s="31">
        <v>336</v>
      </c>
      <c r="AQ104" s="31">
        <v>5424</v>
      </c>
      <c r="AR104" s="31">
        <v>0</v>
      </c>
      <c r="AS104" s="31">
        <v>0</v>
      </c>
      <c r="AT104" s="31">
        <v>0</v>
      </c>
      <c r="AU104" s="31">
        <v>0</v>
      </c>
      <c r="AV104" s="31">
        <v>0</v>
      </c>
      <c r="AW104" s="31">
        <v>0</v>
      </c>
      <c r="AX104" s="31">
        <v>0</v>
      </c>
      <c r="AY104" s="31">
        <v>0</v>
      </c>
      <c r="AZ104" s="31">
        <v>0</v>
      </c>
      <c r="BA104" s="31"/>
      <c r="BB104" s="31"/>
      <c r="BC104" s="43">
        <f t="shared" si="11"/>
        <v>1012176</v>
      </c>
    </row>
    <row r="105" spans="1:55" x14ac:dyDescent="0.3">
      <c r="A105" s="29">
        <v>787</v>
      </c>
      <c r="B105" s="30" t="s">
        <v>102</v>
      </c>
      <c r="C105" s="31">
        <v>258612</v>
      </c>
      <c r="D105" s="31">
        <v>15960</v>
      </c>
      <c r="E105" s="31">
        <v>0</v>
      </c>
      <c r="F105" s="31">
        <v>7332</v>
      </c>
      <c r="G105" s="31">
        <v>0</v>
      </c>
      <c r="H105" s="31">
        <v>-2148</v>
      </c>
      <c r="I105" s="31">
        <v>149544</v>
      </c>
      <c r="J105" s="31">
        <v>3216</v>
      </c>
      <c r="K105" s="31">
        <v>-1860</v>
      </c>
      <c r="L105" s="31">
        <v>-10188</v>
      </c>
      <c r="M105" s="31">
        <v>17640</v>
      </c>
      <c r="N105" s="31">
        <v>-26352</v>
      </c>
      <c r="O105" s="31">
        <v>27900</v>
      </c>
      <c r="P105" s="31">
        <v>420</v>
      </c>
      <c r="Q105" s="31">
        <v>554364</v>
      </c>
      <c r="R105" s="31">
        <v>21228</v>
      </c>
      <c r="S105" s="31">
        <v>7080</v>
      </c>
      <c r="T105" s="31">
        <v>38556</v>
      </c>
      <c r="U105" s="31">
        <v>22392</v>
      </c>
      <c r="V105" s="31">
        <v>4440</v>
      </c>
      <c r="W105" s="31">
        <v>7908</v>
      </c>
      <c r="X105" s="31">
        <v>10608</v>
      </c>
      <c r="Y105" s="31">
        <v>11100</v>
      </c>
      <c r="Z105" s="31">
        <v>1056</v>
      </c>
      <c r="AA105" s="31">
        <v>43488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17160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5244</v>
      </c>
      <c r="AR105" s="31">
        <v>0</v>
      </c>
      <c r="AS105" s="31">
        <v>0</v>
      </c>
      <c r="AT105" s="31">
        <v>0</v>
      </c>
      <c r="AU105" s="31">
        <v>0</v>
      </c>
      <c r="AV105" s="31">
        <v>0</v>
      </c>
      <c r="AW105" s="31">
        <v>0</v>
      </c>
      <c r="AX105" s="31">
        <v>0</v>
      </c>
      <c r="AY105" s="31">
        <v>0</v>
      </c>
      <c r="AZ105" s="31">
        <v>0</v>
      </c>
      <c r="BA105" s="31"/>
      <c r="BB105" s="31"/>
      <c r="BC105" s="43">
        <f t="shared" si="11"/>
        <v>1011396</v>
      </c>
    </row>
    <row r="106" spans="1:55" x14ac:dyDescent="0.3">
      <c r="A106" s="29">
        <v>791</v>
      </c>
      <c r="B106" s="30" t="s">
        <v>93</v>
      </c>
      <c r="C106" s="31">
        <v>438588</v>
      </c>
      <c r="D106" s="31">
        <v>0</v>
      </c>
      <c r="E106" s="31">
        <v>0</v>
      </c>
      <c r="F106" s="31">
        <v>16824</v>
      </c>
      <c r="G106" s="31">
        <v>0</v>
      </c>
      <c r="H106" s="31">
        <v>-4920</v>
      </c>
      <c r="I106" s="31">
        <v>-39132</v>
      </c>
      <c r="J106" s="31">
        <v>0</v>
      </c>
      <c r="K106" s="31">
        <v>-4272</v>
      </c>
      <c r="L106" s="31">
        <v>-22824</v>
      </c>
      <c r="M106" s="31">
        <v>48192</v>
      </c>
      <c r="N106" s="31">
        <v>-60420</v>
      </c>
      <c r="O106" s="31">
        <v>48468</v>
      </c>
      <c r="P106" s="31">
        <v>-492</v>
      </c>
      <c r="Q106" s="31">
        <v>1271340</v>
      </c>
      <c r="R106" s="31">
        <v>48684</v>
      </c>
      <c r="S106" s="31">
        <v>16224</v>
      </c>
      <c r="T106" s="31">
        <v>88428</v>
      </c>
      <c r="U106" s="31">
        <v>51348</v>
      </c>
      <c r="V106" s="31">
        <v>10356</v>
      </c>
      <c r="W106" s="31">
        <v>15588</v>
      </c>
      <c r="X106" s="31">
        <v>20892</v>
      </c>
      <c r="Y106" s="31">
        <v>21876</v>
      </c>
      <c r="Z106" s="31">
        <v>2088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  <c r="AM106" s="31">
        <v>0</v>
      </c>
      <c r="AN106" s="31">
        <v>0</v>
      </c>
      <c r="AO106" s="31">
        <v>0</v>
      </c>
      <c r="AP106" s="31">
        <v>0</v>
      </c>
      <c r="AQ106" s="31">
        <v>12012</v>
      </c>
      <c r="AR106" s="31">
        <v>0</v>
      </c>
      <c r="AS106" s="31">
        <v>0</v>
      </c>
      <c r="AT106" s="31">
        <v>0</v>
      </c>
      <c r="AU106" s="31">
        <v>0</v>
      </c>
      <c r="AV106" s="31">
        <v>0</v>
      </c>
      <c r="AW106" s="31">
        <v>0</v>
      </c>
      <c r="AX106" s="31">
        <v>0</v>
      </c>
      <c r="AY106" s="31">
        <v>0</v>
      </c>
      <c r="AZ106" s="31">
        <v>0</v>
      </c>
      <c r="BA106" s="31"/>
      <c r="BB106" s="31"/>
      <c r="BC106" s="43">
        <f t="shared" si="11"/>
        <v>2010240</v>
      </c>
    </row>
    <row r="107" spans="1:55" x14ac:dyDescent="0.3">
      <c r="A107" s="29">
        <v>810</v>
      </c>
      <c r="B107" s="30" t="s">
        <v>94</v>
      </c>
      <c r="C107" s="31">
        <v>276372</v>
      </c>
      <c r="D107" s="31">
        <v>27948</v>
      </c>
      <c r="E107" s="31">
        <v>0</v>
      </c>
      <c r="F107" s="31">
        <v>6336</v>
      </c>
      <c r="G107" s="31">
        <v>0</v>
      </c>
      <c r="H107" s="31">
        <v>-1848</v>
      </c>
      <c r="I107" s="31">
        <v>69840</v>
      </c>
      <c r="J107" s="31">
        <v>1500</v>
      </c>
      <c r="K107" s="31">
        <v>-1608</v>
      </c>
      <c r="L107" s="31">
        <v>-8532</v>
      </c>
      <c r="M107" s="31">
        <v>16896</v>
      </c>
      <c r="N107" s="31">
        <v>-22752</v>
      </c>
      <c r="O107" s="31">
        <v>33060</v>
      </c>
      <c r="P107" s="31">
        <v>360</v>
      </c>
      <c r="Q107" s="31">
        <v>478620</v>
      </c>
      <c r="R107" s="31">
        <v>18324</v>
      </c>
      <c r="S107" s="31">
        <v>6108</v>
      </c>
      <c r="T107" s="31">
        <v>33288</v>
      </c>
      <c r="U107" s="31">
        <v>19332</v>
      </c>
      <c r="V107" s="31">
        <v>4380</v>
      </c>
      <c r="W107" s="31">
        <v>6228</v>
      </c>
      <c r="X107" s="31">
        <v>8340</v>
      </c>
      <c r="Y107" s="31">
        <v>8736</v>
      </c>
      <c r="Z107" s="31">
        <v>828</v>
      </c>
      <c r="AA107" s="31">
        <v>56316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14820</v>
      </c>
      <c r="AI107" s="31">
        <v>0</v>
      </c>
      <c r="AJ107" s="31">
        <v>0</v>
      </c>
      <c r="AK107" s="31">
        <v>0</v>
      </c>
      <c r="AL107" s="31">
        <v>0</v>
      </c>
      <c r="AM107" s="31">
        <v>0</v>
      </c>
      <c r="AN107" s="31">
        <v>0</v>
      </c>
      <c r="AO107" s="31">
        <v>0</v>
      </c>
      <c r="AP107" s="31">
        <v>0</v>
      </c>
      <c r="AQ107" s="31">
        <v>4524</v>
      </c>
      <c r="AR107" s="31">
        <v>0</v>
      </c>
      <c r="AS107" s="31">
        <v>0</v>
      </c>
      <c r="AT107" s="31">
        <v>0</v>
      </c>
      <c r="AU107" s="31">
        <v>0</v>
      </c>
      <c r="AV107" s="31">
        <v>0</v>
      </c>
      <c r="AW107" s="31">
        <v>0</v>
      </c>
      <c r="AX107" s="31">
        <v>31668</v>
      </c>
      <c r="AY107" s="31">
        <v>0</v>
      </c>
      <c r="AZ107" s="31">
        <v>0</v>
      </c>
      <c r="BA107" s="31"/>
      <c r="BB107" s="31"/>
      <c r="BC107" s="43">
        <f t="shared" si="11"/>
        <v>968340</v>
      </c>
    </row>
    <row r="108" spans="1:55" x14ac:dyDescent="0.3">
      <c r="A108" s="29">
        <v>813</v>
      </c>
      <c r="B108" s="30" t="s">
        <v>95</v>
      </c>
      <c r="C108" s="31">
        <v>234816</v>
      </c>
      <c r="D108" s="31">
        <v>0</v>
      </c>
      <c r="E108" s="31">
        <v>0</v>
      </c>
      <c r="F108" s="31">
        <v>9924</v>
      </c>
      <c r="G108" s="31">
        <v>0</v>
      </c>
      <c r="H108" s="31">
        <v>-2904</v>
      </c>
      <c r="I108" s="31">
        <v>352860</v>
      </c>
      <c r="J108" s="31">
        <v>7584</v>
      </c>
      <c r="K108" s="31">
        <v>-2520</v>
      </c>
      <c r="L108" s="31">
        <v>24468</v>
      </c>
      <c r="M108" s="31">
        <v>22092</v>
      </c>
      <c r="N108" s="31">
        <v>-35628</v>
      </c>
      <c r="O108" s="31">
        <v>35340</v>
      </c>
      <c r="P108" s="31">
        <v>396</v>
      </c>
      <c r="Q108" s="31">
        <v>749724</v>
      </c>
      <c r="R108" s="31">
        <v>28704</v>
      </c>
      <c r="S108" s="31">
        <v>9564</v>
      </c>
      <c r="T108" s="31">
        <v>52152</v>
      </c>
      <c r="U108" s="31">
        <v>30288</v>
      </c>
      <c r="V108" s="31">
        <v>5004</v>
      </c>
      <c r="W108" s="31">
        <v>12120</v>
      </c>
      <c r="X108" s="31">
        <v>16236</v>
      </c>
      <c r="Y108" s="31">
        <v>17004</v>
      </c>
      <c r="Z108" s="31">
        <v>1620</v>
      </c>
      <c r="AA108" s="31">
        <v>88212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23208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7080</v>
      </c>
      <c r="AR108" s="31">
        <v>0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/>
      <c r="BB108" s="31"/>
      <c r="BC108" s="43">
        <f t="shared" si="11"/>
        <v>1299132</v>
      </c>
    </row>
    <row r="109" spans="1:55" x14ac:dyDescent="0.3">
      <c r="A109" s="29">
        <v>820</v>
      </c>
      <c r="B109" s="30" t="s">
        <v>111</v>
      </c>
      <c r="C109" s="31">
        <v>199368</v>
      </c>
      <c r="D109" s="31">
        <v>8772</v>
      </c>
      <c r="E109" s="31">
        <v>0</v>
      </c>
      <c r="F109" s="31">
        <v>6144</v>
      </c>
      <c r="G109" s="31">
        <v>0</v>
      </c>
      <c r="H109" s="31">
        <v>-1800</v>
      </c>
      <c r="I109" s="31">
        <v>232092</v>
      </c>
      <c r="J109" s="31">
        <v>4992</v>
      </c>
      <c r="K109" s="31">
        <v>-1560</v>
      </c>
      <c r="L109" s="31">
        <v>-8664</v>
      </c>
      <c r="M109" s="31">
        <v>18444</v>
      </c>
      <c r="N109" s="31">
        <v>-22068</v>
      </c>
      <c r="O109" s="31">
        <v>24216</v>
      </c>
      <c r="P109" s="31">
        <v>516</v>
      </c>
      <c r="Q109" s="31">
        <v>464292</v>
      </c>
      <c r="R109" s="31">
        <v>17772</v>
      </c>
      <c r="S109" s="31">
        <v>5928</v>
      </c>
      <c r="T109" s="31">
        <v>32292</v>
      </c>
      <c r="U109" s="31">
        <v>18756</v>
      </c>
      <c r="V109" s="31">
        <v>3288</v>
      </c>
      <c r="W109" s="31">
        <v>6732</v>
      </c>
      <c r="X109" s="31">
        <v>9024</v>
      </c>
      <c r="Y109" s="31">
        <v>9444</v>
      </c>
      <c r="Z109" s="31">
        <v>900</v>
      </c>
      <c r="AA109" s="31">
        <v>54624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14376</v>
      </c>
      <c r="AI109" s="31">
        <v>0</v>
      </c>
      <c r="AJ109" s="31">
        <v>0</v>
      </c>
      <c r="AK109" s="31">
        <v>0</v>
      </c>
      <c r="AL109" s="31">
        <v>0</v>
      </c>
      <c r="AM109" s="31">
        <v>0</v>
      </c>
      <c r="AN109" s="31">
        <v>0</v>
      </c>
      <c r="AO109" s="31">
        <v>898</v>
      </c>
      <c r="AP109" s="31">
        <v>0</v>
      </c>
      <c r="AQ109" s="31">
        <v>4392</v>
      </c>
      <c r="AR109" s="31">
        <v>0</v>
      </c>
      <c r="AS109" s="31">
        <v>0</v>
      </c>
      <c r="AT109" s="31">
        <v>0</v>
      </c>
      <c r="AU109" s="31">
        <v>0</v>
      </c>
      <c r="AV109" s="31">
        <v>0</v>
      </c>
      <c r="AW109" s="31">
        <v>0</v>
      </c>
      <c r="AX109" s="31">
        <v>38304</v>
      </c>
      <c r="AY109" s="31">
        <v>0</v>
      </c>
      <c r="AZ109" s="31">
        <v>0</v>
      </c>
      <c r="BA109" s="31"/>
      <c r="BB109" s="31"/>
      <c r="BC109" s="43">
        <f t="shared" si="11"/>
        <v>847980</v>
      </c>
    </row>
    <row r="110" spans="1:55" x14ac:dyDescent="0.3">
      <c r="A110" s="29">
        <v>825</v>
      </c>
      <c r="B110" s="30" t="s">
        <v>98</v>
      </c>
      <c r="C110" s="31">
        <v>2760</v>
      </c>
      <c r="D110" s="31">
        <v>0</v>
      </c>
      <c r="E110" s="31">
        <v>0</v>
      </c>
      <c r="F110" s="31">
        <v>300</v>
      </c>
      <c r="G110" s="31">
        <v>0</v>
      </c>
      <c r="H110" s="31">
        <v>-84</v>
      </c>
      <c r="I110" s="31">
        <v>13512</v>
      </c>
      <c r="J110" s="31">
        <v>288</v>
      </c>
      <c r="K110" s="31">
        <v>-72</v>
      </c>
      <c r="L110" s="31">
        <v>204</v>
      </c>
      <c r="M110" s="31">
        <v>216</v>
      </c>
      <c r="N110" s="31">
        <v>-1056</v>
      </c>
      <c r="O110" s="31">
        <v>1800</v>
      </c>
      <c r="P110" s="31">
        <v>24</v>
      </c>
      <c r="Q110" s="31">
        <v>22212</v>
      </c>
      <c r="R110" s="31">
        <v>852</v>
      </c>
      <c r="S110" s="31">
        <v>288</v>
      </c>
      <c r="T110" s="31">
        <v>900</v>
      </c>
      <c r="U110" s="31">
        <v>456</v>
      </c>
      <c r="V110" s="31">
        <v>108</v>
      </c>
      <c r="W110" s="31">
        <v>528</v>
      </c>
      <c r="X110" s="31">
        <v>708</v>
      </c>
      <c r="Y110" s="31">
        <v>744</v>
      </c>
      <c r="Z110" s="31">
        <v>72</v>
      </c>
      <c r="AA110" s="31">
        <v>2616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53052</v>
      </c>
      <c r="AK110" s="31">
        <v>3552</v>
      </c>
      <c r="AL110" s="31">
        <v>15888</v>
      </c>
      <c r="AM110" s="31">
        <v>732</v>
      </c>
      <c r="AN110" s="31">
        <v>1644</v>
      </c>
      <c r="AO110" s="31">
        <v>0</v>
      </c>
      <c r="AP110" s="31">
        <v>2532</v>
      </c>
      <c r="AQ110" s="31">
        <v>204</v>
      </c>
      <c r="AR110" s="31">
        <v>0</v>
      </c>
      <c r="AS110" s="31">
        <v>0</v>
      </c>
      <c r="AT110" s="31">
        <v>0</v>
      </c>
      <c r="AU110" s="31">
        <v>0</v>
      </c>
      <c r="AV110" s="31">
        <v>0</v>
      </c>
      <c r="AW110" s="31">
        <v>0</v>
      </c>
      <c r="AX110" s="31">
        <v>552</v>
      </c>
      <c r="AY110" s="31">
        <v>0</v>
      </c>
      <c r="AZ110" s="31">
        <v>0</v>
      </c>
      <c r="BA110" s="31"/>
      <c r="BB110" s="31"/>
      <c r="BC110" s="43">
        <f t="shared" si="11"/>
        <v>33648</v>
      </c>
    </row>
    <row r="111" spans="1:55" x14ac:dyDescent="0.3">
      <c r="A111" s="29">
        <v>840</v>
      </c>
      <c r="B111" s="30" t="s">
        <v>101</v>
      </c>
      <c r="C111" s="31">
        <v>89256</v>
      </c>
      <c r="D111" s="31">
        <v>0</v>
      </c>
      <c r="E111" s="31">
        <v>0</v>
      </c>
      <c r="F111" s="31">
        <v>5340</v>
      </c>
      <c r="G111" s="31">
        <v>0</v>
      </c>
      <c r="H111" s="31">
        <v>-1560</v>
      </c>
      <c r="I111" s="31">
        <v>-129564</v>
      </c>
      <c r="J111" s="31">
        <v>0</v>
      </c>
      <c r="K111" s="31">
        <v>-1356</v>
      </c>
      <c r="L111" s="31">
        <v>-7056</v>
      </c>
      <c r="M111" s="31">
        <v>10968</v>
      </c>
      <c r="N111" s="31">
        <v>-19176</v>
      </c>
      <c r="O111" s="31">
        <v>25344</v>
      </c>
      <c r="P111" s="31">
        <v>444</v>
      </c>
      <c r="Q111" s="31">
        <v>403368</v>
      </c>
      <c r="R111" s="31">
        <v>15444</v>
      </c>
      <c r="S111" s="31">
        <v>5148</v>
      </c>
      <c r="T111" s="31">
        <v>28056</v>
      </c>
      <c r="U111" s="31">
        <v>16296</v>
      </c>
      <c r="V111" s="31">
        <v>4272</v>
      </c>
      <c r="W111" s="31">
        <v>4644</v>
      </c>
      <c r="X111" s="31">
        <v>6216</v>
      </c>
      <c r="Y111" s="31">
        <v>6516</v>
      </c>
      <c r="Z111" s="31">
        <v>624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31">
        <v>0</v>
      </c>
      <c r="AJ111" s="31">
        <v>0</v>
      </c>
      <c r="AK111" s="31">
        <v>0</v>
      </c>
      <c r="AL111" s="31">
        <v>0</v>
      </c>
      <c r="AM111" s="31">
        <v>0</v>
      </c>
      <c r="AN111" s="31">
        <v>0</v>
      </c>
      <c r="AO111" s="31">
        <v>0</v>
      </c>
      <c r="AP111" s="31">
        <v>0</v>
      </c>
      <c r="AQ111" s="31">
        <v>3816</v>
      </c>
      <c r="AR111" s="31">
        <v>0</v>
      </c>
      <c r="AS111" s="31">
        <v>0</v>
      </c>
      <c r="AT111" s="31">
        <v>0</v>
      </c>
      <c r="AU111" s="31">
        <v>0</v>
      </c>
      <c r="AV111" s="31">
        <v>0</v>
      </c>
      <c r="AW111" s="31">
        <v>0</v>
      </c>
      <c r="AX111" s="31">
        <v>0</v>
      </c>
      <c r="AY111" s="31">
        <v>0</v>
      </c>
      <c r="AZ111" s="31">
        <v>-13116</v>
      </c>
      <c r="BA111" s="31"/>
      <c r="BB111" s="31"/>
      <c r="BC111" s="43">
        <f t="shared" si="11"/>
        <v>594144</v>
      </c>
    </row>
    <row r="112" spans="1:55" x14ac:dyDescent="0.3">
      <c r="A112" s="29">
        <v>846</v>
      </c>
      <c r="B112" s="30" t="s">
        <v>99</v>
      </c>
      <c r="C112" s="31">
        <v>203040</v>
      </c>
      <c r="D112" s="31">
        <v>2376</v>
      </c>
      <c r="E112" s="31">
        <v>0</v>
      </c>
      <c r="F112" s="31">
        <v>7164</v>
      </c>
      <c r="G112" s="31">
        <v>0</v>
      </c>
      <c r="H112" s="31">
        <v>-2100</v>
      </c>
      <c r="I112" s="31">
        <v>91692</v>
      </c>
      <c r="J112" s="31">
        <v>1968</v>
      </c>
      <c r="K112" s="31">
        <v>-1824</v>
      </c>
      <c r="L112" s="31">
        <v>-9840</v>
      </c>
      <c r="M112" s="31">
        <v>19020</v>
      </c>
      <c r="N112" s="31">
        <v>-25740</v>
      </c>
      <c r="O112" s="31">
        <v>18564</v>
      </c>
      <c r="P112" s="31">
        <v>588</v>
      </c>
      <c r="Q112" s="31">
        <v>541512</v>
      </c>
      <c r="R112" s="31">
        <v>20736</v>
      </c>
      <c r="S112" s="31">
        <v>6912</v>
      </c>
      <c r="T112" s="31">
        <v>37668</v>
      </c>
      <c r="U112" s="31">
        <v>21876</v>
      </c>
      <c r="V112" s="31">
        <v>4236</v>
      </c>
      <c r="W112" s="31">
        <v>7488</v>
      </c>
      <c r="X112" s="31">
        <v>10032</v>
      </c>
      <c r="Y112" s="31">
        <v>10500</v>
      </c>
      <c r="Z112" s="31">
        <v>996</v>
      </c>
      <c r="AA112" s="31">
        <v>21240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16764</v>
      </c>
      <c r="AI112" s="31">
        <v>0</v>
      </c>
      <c r="AJ112" s="31">
        <v>0</v>
      </c>
      <c r="AK112" s="31">
        <v>0</v>
      </c>
      <c r="AL112" s="31">
        <v>0</v>
      </c>
      <c r="AM112" s="31">
        <v>0</v>
      </c>
      <c r="AN112" s="31">
        <v>0</v>
      </c>
      <c r="AO112" s="31">
        <v>0</v>
      </c>
      <c r="AP112" s="31">
        <v>0</v>
      </c>
      <c r="AQ112" s="31">
        <v>5112</v>
      </c>
      <c r="AR112" s="31">
        <v>0</v>
      </c>
      <c r="AS112" s="31">
        <v>0</v>
      </c>
      <c r="AT112" s="31">
        <v>0</v>
      </c>
      <c r="AU112" s="31">
        <v>0</v>
      </c>
      <c r="AV112" s="31">
        <v>0</v>
      </c>
      <c r="AW112" s="31">
        <v>0</v>
      </c>
      <c r="AX112" s="31">
        <v>0</v>
      </c>
      <c r="AY112" s="31">
        <v>0</v>
      </c>
      <c r="AZ112" s="31">
        <v>0</v>
      </c>
      <c r="BA112" s="31"/>
      <c r="BB112" s="31"/>
      <c r="BC112" s="43">
        <f t="shared" si="11"/>
        <v>896268</v>
      </c>
    </row>
    <row r="113" spans="1:55" x14ac:dyDescent="0.3">
      <c r="A113" s="29">
        <v>849</v>
      </c>
      <c r="B113" s="30" t="s">
        <v>97</v>
      </c>
      <c r="C113" s="31">
        <v>197616</v>
      </c>
      <c r="D113" s="31">
        <v>5568</v>
      </c>
      <c r="E113" s="31">
        <v>0</v>
      </c>
      <c r="F113" s="31">
        <v>6528</v>
      </c>
      <c r="G113" s="31">
        <v>0</v>
      </c>
      <c r="H113" s="31">
        <v>-1908</v>
      </c>
      <c r="I113" s="31">
        <v>77340</v>
      </c>
      <c r="J113" s="31">
        <v>1668</v>
      </c>
      <c r="K113" s="31">
        <v>-1656</v>
      </c>
      <c r="L113" s="31">
        <v>-9000</v>
      </c>
      <c r="M113" s="31">
        <v>12672</v>
      </c>
      <c r="N113" s="31">
        <v>-23436</v>
      </c>
      <c r="O113" s="31">
        <v>37068</v>
      </c>
      <c r="P113" s="31">
        <v>516</v>
      </c>
      <c r="Q113" s="31">
        <v>492996</v>
      </c>
      <c r="R113" s="31">
        <v>18876</v>
      </c>
      <c r="S113" s="31">
        <v>6288</v>
      </c>
      <c r="T113" s="31">
        <v>34296</v>
      </c>
      <c r="U113" s="31">
        <v>19908</v>
      </c>
      <c r="V113" s="31">
        <v>3804</v>
      </c>
      <c r="W113" s="31">
        <v>7080</v>
      </c>
      <c r="X113" s="31">
        <v>9492</v>
      </c>
      <c r="Y113" s="31">
        <v>9936</v>
      </c>
      <c r="Z113" s="31">
        <v>948</v>
      </c>
      <c r="AA113" s="31">
        <v>38664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15264</v>
      </c>
      <c r="AI113" s="31">
        <v>0</v>
      </c>
      <c r="AJ113" s="31">
        <v>0</v>
      </c>
      <c r="AK113" s="31">
        <v>0</v>
      </c>
      <c r="AL113" s="31">
        <v>0</v>
      </c>
      <c r="AM113" s="31">
        <v>0</v>
      </c>
      <c r="AN113" s="31">
        <v>0</v>
      </c>
      <c r="AO113" s="31">
        <v>0</v>
      </c>
      <c r="AP113" s="31">
        <v>0</v>
      </c>
      <c r="AQ113" s="31">
        <v>4656</v>
      </c>
      <c r="AR113" s="31">
        <v>0</v>
      </c>
      <c r="AS113" s="31">
        <v>0</v>
      </c>
      <c r="AT113" s="31">
        <v>0</v>
      </c>
      <c r="AU113" s="31">
        <v>0</v>
      </c>
      <c r="AV113" s="31">
        <v>0</v>
      </c>
      <c r="AW113" s="31">
        <v>0</v>
      </c>
      <c r="AX113" s="31">
        <v>0</v>
      </c>
      <c r="AY113" s="31">
        <v>0</v>
      </c>
      <c r="AZ113" s="31">
        <v>0</v>
      </c>
      <c r="BA113" s="31"/>
      <c r="BB113" s="31"/>
      <c r="BC113" s="43">
        <f t="shared" si="11"/>
        <v>867912</v>
      </c>
    </row>
    <row r="114" spans="1:55" x14ac:dyDescent="0.3">
      <c r="A114" s="29">
        <v>851</v>
      </c>
      <c r="B114" s="30" t="s">
        <v>104</v>
      </c>
      <c r="C114" s="31">
        <v>1128684</v>
      </c>
      <c r="D114" s="31">
        <v>19884</v>
      </c>
      <c r="E114" s="31">
        <v>0</v>
      </c>
      <c r="F114" s="31">
        <v>38892</v>
      </c>
      <c r="G114" s="31">
        <v>0</v>
      </c>
      <c r="H114" s="31">
        <v>-11376</v>
      </c>
      <c r="I114" s="31">
        <v>-560100</v>
      </c>
      <c r="J114" s="31">
        <v>0</v>
      </c>
      <c r="K114" s="31">
        <v>-9876</v>
      </c>
      <c r="L114" s="31">
        <v>-50688</v>
      </c>
      <c r="M114" s="31">
        <v>119784</v>
      </c>
      <c r="N114" s="31">
        <v>-139752</v>
      </c>
      <c r="O114" s="31">
        <v>21504</v>
      </c>
      <c r="P114" s="31">
        <v>396</v>
      </c>
      <c r="Q114" s="31">
        <v>2940240</v>
      </c>
      <c r="R114" s="31">
        <v>112584</v>
      </c>
      <c r="S114" s="31">
        <v>37524</v>
      </c>
      <c r="T114" s="31">
        <v>204516</v>
      </c>
      <c r="U114" s="31">
        <v>118752</v>
      </c>
      <c r="V114" s="31">
        <v>24792</v>
      </c>
      <c r="W114" s="31">
        <v>29868</v>
      </c>
      <c r="X114" s="31">
        <v>40008</v>
      </c>
      <c r="Y114" s="31">
        <v>41904</v>
      </c>
      <c r="Z114" s="31">
        <v>3996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2568</v>
      </c>
      <c r="AJ114" s="31">
        <v>0</v>
      </c>
      <c r="AK114" s="31">
        <v>180</v>
      </c>
      <c r="AL114" s="31">
        <v>216</v>
      </c>
      <c r="AM114" s="31">
        <v>48</v>
      </c>
      <c r="AN114" s="31">
        <v>0</v>
      </c>
      <c r="AO114" s="31">
        <v>0</v>
      </c>
      <c r="AP114" s="31">
        <v>84</v>
      </c>
      <c r="AQ114" s="31">
        <v>2484</v>
      </c>
      <c r="AR114" s="31">
        <v>0</v>
      </c>
      <c r="AS114" s="31">
        <v>0</v>
      </c>
      <c r="AT114" s="31">
        <v>0</v>
      </c>
      <c r="AU114" s="31">
        <v>0</v>
      </c>
      <c r="AV114" s="31">
        <v>0</v>
      </c>
      <c r="AW114" s="31">
        <v>0</v>
      </c>
      <c r="AX114" s="31">
        <v>0</v>
      </c>
      <c r="AY114" s="31">
        <v>0</v>
      </c>
      <c r="AZ114" s="31">
        <v>-34260</v>
      </c>
      <c r="BA114" s="31"/>
      <c r="BB114" s="31"/>
      <c r="BC114" s="43">
        <f t="shared" si="11"/>
        <v>4681512</v>
      </c>
    </row>
    <row r="115" spans="1:55" x14ac:dyDescent="0.3">
      <c r="A115" s="29">
        <v>860</v>
      </c>
      <c r="B115" s="30" t="s">
        <v>96</v>
      </c>
      <c r="C115" s="31">
        <v>336636</v>
      </c>
      <c r="D115" s="31">
        <v>11328</v>
      </c>
      <c r="E115" s="31">
        <v>0</v>
      </c>
      <c r="F115" s="31">
        <v>10860</v>
      </c>
      <c r="G115" s="31">
        <v>0</v>
      </c>
      <c r="H115" s="31">
        <v>-3180</v>
      </c>
      <c r="I115" s="31">
        <v>233832</v>
      </c>
      <c r="J115" s="31">
        <v>5028</v>
      </c>
      <c r="K115" s="31">
        <v>-2760</v>
      </c>
      <c r="L115" s="31">
        <v>15144</v>
      </c>
      <c r="M115" s="31">
        <v>26436</v>
      </c>
      <c r="N115" s="31">
        <v>-39000</v>
      </c>
      <c r="O115" s="31">
        <v>3972</v>
      </c>
      <c r="P115" s="31">
        <v>312</v>
      </c>
      <c r="Q115" s="31">
        <v>820536</v>
      </c>
      <c r="R115" s="31">
        <v>31416</v>
      </c>
      <c r="S115" s="31">
        <v>10476</v>
      </c>
      <c r="T115" s="31">
        <v>57072</v>
      </c>
      <c r="U115" s="31">
        <v>33144</v>
      </c>
      <c r="V115" s="31">
        <v>6216</v>
      </c>
      <c r="W115" s="31">
        <v>11940</v>
      </c>
      <c r="X115" s="31">
        <v>15984</v>
      </c>
      <c r="Y115" s="31">
        <v>16752</v>
      </c>
      <c r="Z115" s="31">
        <v>1596</v>
      </c>
      <c r="AA115" s="31">
        <v>96540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25404</v>
      </c>
      <c r="AI115" s="31">
        <v>0</v>
      </c>
      <c r="AJ115" s="31">
        <v>0</v>
      </c>
      <c r="AK115" s="31">
        <v>0</v>
      </c>
      <c r="AL115" s="31">
        <v>0</v>
      </c>
      <c r="AM115" s="31">
        <v>0</v>
      </c>
      <c r="AN115" s="31">
        <v>0</v>
      </c>
      <c r="AO115" s="31">
        <v>0</v>
      </c>
      <c r="AP115" s="31">
        <v>0</v>
      </c>
      <c r="AQ115" s="31">
        <v>7752</v>
      </c>
      <c r="AR115" s="31">
        <v>0</v>
      </c>
      <c r="AS115" s="31">
        <v>0</v>
      </c>
      <c r="AT115" s="31">
        <v>0</v>
      </c>
      <c r="AU115" s="31">
        <v>0</v>
      </c>
      <c r="AV115" s="31">
        <v>0</v>
      </c>
      <c r="AW115" s="31">
        <v>0</v>
      </c>
      <c r="AX115" s="31">
        <v>0</v>
      </c>
      <c r="AY115" s="31">
        <v>0</v>
      </c>
      <c r="AZ115" s="31">
        <v>0</v>
      </c>
      <c r="BA115" s="31"/>
      <c r="BB115" s="31"/>
      <c r="BC115" s="43">
        <f t="shared" si="11"/>
        <v>1464180</v>
      </c>
    </row>
  </sheetData>
  <mergeCells count="3">
    <mergeCell ref="T1:AE1"/>
    <mergeCell ref="AF1:AP1"/>
    <mergeCell ref="AR1:B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"/>
  <sheetViews>
    <sheetView zoomScale="70" zoomScaleNormal="70" workbookViewId="0">
      <selection activeCell="D19" sqref="D19"/>
    </sheetView>
  </sheetViews>
  <sheetFormatPr defaultRowHeight="14.4" x14ac:dyDescent="0.3"/>
  <cols>
    <col min="1" max="1" width="40.6640625" customWidth="1"/>
    <col min="2" max="2" width="13" customWidth="1"/>
    <col min="3" max="3" width="19.109375" customWidth="1"/>
    <col min="4" max="4" width="40.6640625" customWidth="1"/>
  </cols>
  <sheetData>
    <row r="1" spans="1:4" ht="17.399999999999999" x14ac:dyDescent="0.35">
      <c r="A1" s="1" t="s">
        <v>0</v>
      </c>
    </row>
    <row r="2" spans="1:4" x14ac:dyDescent="0.3">
      <c r="A2" s="2" t="s">
        <v>1</v>
      </c>
    </row>
    <row r="3" spans="1:4" x14ac:dyDescent="0.3">
      <c r="D3" s="3" t="s">
        <v>2</v>
      </c>
    </row>
    <row r="4" spans="1:4" x14ac:dyDescent="0.3">
      <c r="D4" s="3" t="s">
        <v>3</v>
      </c>
    </row>
    <row r="5" spans="1:4" x14ac:dyDescent="0.3">
      <c r="A5" s="3" t="s">
        <v>4</v>
      </c>
      <c r="B5" s="3" t="s">
        <v>5</v>
      </c>
      <c r="C5" s="3" t="s">
        <v>6</v>
      </c>
      <c r="D5" s="4">
        <v>-2706386</v>
      </c>
    </row>
    <row r="6" spans="1:4" x14ac:dyDescent="0.3">
      <c r="C6" s="3" t="s">
        <v>7</v>
      </c>
      <c r="D6" s="4">
        <v>-1161782</v>
      </c>
    </row>
    <row r="7" spans="1:4" x14ac:dyDescent="0.3">
      <c r="C7" s="3" t="s">
        <v>8</v>
      </c>
      <c r="D7" s="4">
        <v>-32726</v>
      </c>
    </row>
    <row r="8" spans="1:4" x14ac:dyDescent="0.3">
      <c r="C8" s="3" t="s">
        <v>9</v>
      </c>
      <c r="D8" s="4">
        <v>-4038</v>
      </c>
    </row>
    <row r="9" spans="1:4" x14ac:dyDescent="0.3">
      <c r="C9" s="3" t="s">
        <v>10</v>
      </c>
      <c r="D9" s="4">
        <v>-33579</v>
      </c>
    </row>
    <row r="10" spans="1:4" x14ac:dyDescent="0.3">
      <c r="C10" s="3" t="s">
        <v>11</v>
      </c>
      <c r="D10" s="4">
        <v>-36543</v>
      </c>
    </row>
    <row r="11" spans="1:4" x14ac:dyDescent="0.3">
      <c r="C11" s="3" t="s">
        <v>12</v>
      </c>
      <c r="D11" s="4">
        <v>-139518</v>
      </c>
    </row>
    <row r="12" spans="1:4" x14ac:dyDescent="0.3">
      <c r="C12" s="3" t="s">
        <v>13</v>
      </c>
      <c r="D12" s="4">
        <v>-109305</v>
      </c>
    </row>
    <row r="13" spans="1:4" x14ac:dyDescent="0.3">
      <c r="C13" s="3" t="s">
        <v>14</v>
      </c>
      <c r="D13" s="4">
        <v>-93152</v>
      </c>
    </row>
    <row r="14" spans="1:4" x14ac:dyDescent="0.3">
      <c r="C14" s="3" t="s">
        <v>15</v>
      </c>
      <c r="D14" s="4">
        <v>-68929</v>
      </c>
    </row>
    <row r="15" spans="1:4" x14ac:dyDescent="0.3">
      <c r="C15" s="3" t="s">
        <v>16</v>
      </c>
      <c r="D15" s="4">
        <v>-53600</v>
      </c>
    </row>
    <row r="16" spans="1:4" x14ac:dyDescent="0.3">
      <c r="C16" s="3" t="s">
        <v>17</v>
      </c>
      <c r="D16" s="4">
        <v>-67351</v>
      </c>
    </row>
    <row r="17" spans="3:4" x14ac:dyDescent="0.3">
      <c r="C17" s="3" t="s">
        <v>18</v>
      </c>
      <c r="D17" s="4">
        <v>-43643</v>
      </c>
    </row>
    <row r="18" spans="3:4" x14ac:dyDescent="0.3">
      <c r="C18" s="3" t="s">
        <v>19</v>
      </c>
      <c r="D18" s="4">
        <v>-48075</v>
      </c>
    </row>
    <row r="19" spans="3:4" x14ac:dyDescent="0.3">
      <c r="C19" s="3" t="s">
        <v>20</v>
      </c>
      <c r="D19" s="4">
        <v>-36798</v>
      </c>
    </row>
    <row r="20" spans="3:4" x14ac:dyDescent="0.3">
      <c r="C20" s="3" t="s">
        <v>21</v>
      </c>
      <c r="D20" s="4">
        <v>-92003</v>
      </c>
    </row>
    <row r="21" spans="3:4" x14ac:dyDescent="0.3">
      <c r="C21" s="3" t="s">
        <v>22</v>
      </c>
      <c r="D21" s="4">
        <v>-36015</v>
      </c>
    </row>
    <row r="22" spans="3:4" x14ac:dyDescent="0.3">
      <c r="C22" s="3" t="s">
        <v>23</v>
      </c>
      <c r="D22" s="4">
        <v>-12390</v>
      </c>
    </row>
    <row r="23" spans="3:4" x14ac:dyDescent="0.3">
      <c r="C23" s="3" t="s">
        <v>24</v>
      </c>
      <c r="D23" s="4">
        <v>-33774</v>
      </c>
    </row>
    <row r="24" spans="3:4" x14ac:dyDescent="0.3">
      <c r="C24" s="3" t="s">
        <v>25</v>
      </c>
      <c r="D24" s="4">
        <v>0</v>
      </c>
    </row>
    <row r="25" spans="3:4" x14ac:dyDescent="0.3">
      <c r="C25" s="3" t="s">
        <v>26</v>
      </c>
      <c r="D25" s="4">
        <v>-11664</v>
      </c>
    </row>
    <row r="26" spans="3:4" x14ac:dyDescent="0.3">
      <c r="C26" s="3" t="s">
        <v>27</v>
      </c>
      <c r="D26" s="4">
        <v>0</v>
      </c>
    </row>
    <row r="27" spans="3:4" x14ac:dyDescent="0.3">
      <c r="C27" s="3" t="s">
        <v>28</v>
      </c>
      <c r="D27" s="4">
        <v>-19691</v>
      </c>
    </row>
    <row r="28" spans="3:4" x14ac:dyDescent="0.3">
      <c r="C28" s="3" t="s">
        <v>29</v>
      </c>
      <c r="D28" s="4">
        <v>0</v>
      </c>
    </row>
    <row r="29" spans="3:4" x14ac:dyDescent="0.3">
      <c r="C29" s="3" t="s">
        <v>30</v>
      </c>
      <c r="D29" s="4">
        <v>-7895</v>
      </c>
    </row>
    <row r="30" spans="3:4" x14ac:dyDescent="0.3">
      <c r="C30" s="3" t="s">
        <v>31</v>
      </c>
      <c r="D30" s="4">
        <v>-22443</v>
      </c>
    </row>
    <row r="31" spans="3:4" x14ac:dyDescent="0.3">
      <c r="C31" s="3" t="s">
        <v>32</v>
      </c>
      <c r="D31" s="4">
        <v>-40964</v>
      </c>
    </row>
    <row r="32" spans="3:4" x14ac:dyDescent="0.3">
      <c r="C32" s="3" t="s">
        <v>33</v>
      </c>
      <c r="D32" s="4">
        <v>-26502</v>
      </c>
    </row>
    <row r="33" spans="3:4" x14ac:dyDescent="0.3">
      <c r="C33" s="3" t="s">
        <v>34</v>
      </c>
      <c r="D33" s="4">
        <v>-62114</v>
      </c>
    </row>
    <row r="34" spans="3:4" x14ac:dyDescent="0.3">
      <c r="C34" s="3" t="s">
        <v>35</v>
      </c>
      <c r="D34" s="4">
        <v>0</v>
      </c>
    </row>
    <row r="35" spans="3:4" x14ac:dyDescent="0.3">
      <c r="C35" s="3" t="s">
        <v>36</v>
      </c>
      <c r="D35" s="4">
        <v>-24786</v>
      </c>
    </row>
    <row r="36" spans="3:4" x14ac:dyDescent="0.3">
      <c r="C36" s="3" t="s">
        <v>37</v>
      </c>
      <c r="D36" s="4">
        <v>0</v>
      </c>
    </row>
    <row r="37" spans="3:4" x14ac:dyDescent="0.3">
      <c r="C37" s="3" t="s">
        <v>38</v>
      </c>
      <c r="D37" s="4">
        <v>0</v>
      </c>
    </row>
    <row r="38" spans="3:4" x14ac:dyDescent="0.3">
      <c r="C38" s="3" t="s">
        <v>39</v>
      </c>
      <c r="D38" s="4">
        <v>-75679</v>
      </c>
    </row>
    <row r="39" spans="3:4" x14ac:dyDescent="0.3">
      <c r="C39" s="3" t="s">
        <v>40</v>
      </c>
      <c r="D39" s="4">
        <v>0</v>
      </c>
    </row>
    <row r="40" spans="3:4" x14ac:dyDescent="0.3">
      <c r="C40" s="3" t="s">
        <v>41</v>
      </c>
      <c r="D40" s="4">
        <v>0</v>
      </c>
    </row>
    <row r="41" spans="3:4" x14ac:dyDescent="0.3">
      <c r="C41" s="3" t="s">
        <v>42</v>
      </c>
      <c r="D41" s="4">
        <v>0</v>
      </c>
    </row>
    <row r="42" spans="3:4" x14ac:dyDescent="0.3">
      <c r="C42" s="3" t="s">
        <v>43</v>
      </c>
      <c r="D42" s="4">
        <v>0</v>
      </c>
    </row>
    <row r="43" spans="3:4" x14ac:dyDescent="0.3">
      <c r="C43" s="3" t="s">
        <v>44</v>
      </c>
      <c r="D43" s="4">
        <v>0</v>
      </c>
    </row>
    <row r="44" spans="3:4" x14ac:dyDescent="0.3">
      <c r="C44" s="3" t="s">
        <v>45</v>
      </c>
      <c r="D44" s="4">
        <v>0</v>
      </c>
    </row>
    <row r="45" spans="3:4" x14ac:dyDescent="0.3">
      <c r="C45" s="3" t="s">
        <v>46</v>
      </c>
      <c r="D45" s="4">
        <v>0</v>
      </c>
    </row>
    <row r="46" spans="3:4" x14ac:dyDescent="0.3">
      <c r="C46" s="3" t="s">
        <v>47</v>
      </c>
      <c r="D46" s="4">
        <v>0</v>
      </c>
    </row>
    <row r="47" spans="3:4" x14ac:dyDescent="0.3">
      <c r="C47" s="3" t="s">
        <v>48</v>
      </c>
      <c r="D47" s="4">
        <v>0</v>
      </c>
    </row>
    <row r="48" spans="3:4" x14ac:dyDescent="0.3">
      <c r="C48" s="3" t="s">
        <v>49</v>
      </c>
      <c r="D48" s="4">
        <v>0</v>
      </c>
    </row>
    <row r="49" spans="3:4" x14ac:dyDescent="0.3">
      <c r="C49" s="3" t="s">
        <v>50</v>
      </c>
      <c r="D49" s="4">
        <v>0</v>
      </c>
    </row>
    <row r="50" spans="3:4" x14ac:dyDescent="0.3">
      <c r="C50" s="3" t="s">
        <v>51</v>
      </c>
      <c r="D50" s="4">
        <v>0</v>
      </c>
    </row>
    <row r="51" spans="3:4" x14ac:dyDescent="0.3">
      <c r="C51" s="3" t="s">
        <v>52</v>
      </c>
      <c r="D51" s="4">
        <v>0</v>
      </c>
    </row>
    <row r="52" spans="3:4" x14ac:dyDescent="0.3">
      <c r="C52" s="3" t="s">
        <v>53</v>
      </c>
      <c r="D52" s="4">
        <v>0</v>
      </c>
    </row>
    <row r="53" spans="3:4" x14ac:dyDescent="0.3">
      <c r="C53" s="3" t="s">
        <v>54</v>
      </c>
      <c r="D53" s="4">
        <v>0</v>
      </c>
    </row>
    <row r="54" spans="3:4" x14ac:dyDescent="0.3">
      <c r="C54" s="3" t="s">
        <v>55</v>
      </c>
      <c r="D54" s="4">
        <v>-2563</v>
      </c>
    </row>
    <row r="55" spans="3:4" x14ac:dyDescent="0.3">
      <c r="C55" s="3" t="s">
        <v>56</v>
      </c>
      <c r="D55" s="4">
        <v>0</v>
      </c>
    </row>
    <row r="56" spans="3:4" x14ac:dyDescent="0.3">
      <c r="C56" s="3" t="s">
        <v>57</v>
      </c>
      <c r="D56" s="4">
        <v>0</v>
      </c>
    </row>
    <row r="57" spans="3:4" x14ac:dyDescent="0.3">
      <c r="C57" s="3" t="s">
        <v>58</v>
      </c>
      <c r="D57" s="4">
        <v>0</v>
      </c>
    </row>
    <row r="58" spans="3:4" x14ac:dyDescent="0.3">
      <c r="C58" s="3" t="s">
        <v>59</v>
      </c>
      <c r="D58" s="4">
        <v>0</v>
      </c>
    </row>
    <row r="59" spans="3:4" x14ac:dyDescent="0.3">
      <c r="C59" s="3" t="s">
        <v>60</v>
      </c>
      <c r="D59" s="4">
        <v>0</v>
      </c>
    </row>
    <row r="60" spans="3:4" x14ac:dyDescent="0.3">
      <c r="C60" s="3" t="s">
        <v>61</v>
      </c>
      <c r="D60" s="4">
        <v>0</v>
      </c>
    </row>
    <row r="61" spans="3:4" x14ac:dyDescent="0.3">
      <c r="C61" s="3" t="s">
        <v>62</v>
      </c>
      <c r="D61" s="4">
        <v>0</v>
      </c>
    </row>
    <row r="62" spans="3:4" x14ac:dyDescent="0.3">
      <c r="C62" s="3" t="s">
        <v>63</v>
      </c>
      <c r="D62" s="4">
        <v>0</v>
      </c>
    </row>
    <row r="63" spans="3:4" x14ac:dyDescent="0.3">
      <c r="C63" s="3" t="s">
        <v>64</v>
      </c>
      <c r="D63" s="4">
        <v>0</v>
      </c>
    </row>
    <row r="64" spans="3:4" x14ac:dyDescent="0.3">
      <c r="C64" s="3" t="s">
        <v>65</v>
      </c>
      <c r="D64" s="4">
        <v>0</v>
      </c>
    </row>
    <row r="65" spans="3:4" x14ac:dyDescent="0.3">
      <c r="C65" s="3" t="s">
        <v>66</v>
      </c>
      <c r="D65" s="4">
        <v>0</v>
      </c>
    </row>
    <row r="66" spans="3:4" x14ac:dyDescent="0.3">
      <c r="C66" s="3" t="s">
        <v>67</v>
      </c>
      <c r="D66" s="4">
        <v>0</v>
      </c>
    </row>
    <row r="67" spans="3:4" x14ac:dyDescent="0.3">
      <c r="C67" s="3" t="s">
        <v>68</v>
      </c>
      <c r="D67" s="4">
        <v>-59648</v>
      </c>
    </row>
    <row r="68" spans="3:4" x14ac:dyDescent="0.3">
      <c r="C68" s="3" t="s">
        <v>69</v>
      </c>
      <c r="D68" s="4">
        <v>0</v>
      </c>
    </row>
    <row r="69" spans="3:4" x14ac:dyDescent="0.3">
      <c r="C69" s="3" t="s">
        <v>70</v>
      </c>
      <c r="D69" s="4">
        <v>0</v>
      </c>
    </row>
    <row r="70" spans="3:4" x14ac:dyDescent="0.3">
      <c r="C70" s="3" t="s">
        <v>71</v>
      </c>
      <c r="D70" s="4">
        <v>0</v>
      </c>
    </row>
    <row r="71" spans="3:4" x14ac:dyDescent="0.3">
      <c r="C71" s="3" t="s">
        <v>72</v>
      </c>
      <c r="D71" s="4">
        <v>0</v>
      </c>
    </row>
    <row r="72" spans="3:4" x14ac:dyDescent="0.3">
      <c r="C72" s="3" t="s">
        <v>73</v>
      </c>
      <c r="D72" s="4">
        <v>0</v>
      </c>
    </row>
    <row r="73" spans="3:4" x14ac:dyDescent="0.3">
      <c r="C73" s="3" t="s">
        <v>74</v>
      </c>
      <c r="D73" s="4">
        <v>0</v>
      </c>
    </row>
    <row r="74" spans="3:4" x14ac:dyDescent="0.3">
      <c r="C74" s="3" t="s">
        <v>75</v>
      </c>
      <c r="D74" s="4">
        <v>0</v>
      </c>
    </row>
    <row r="75" spans="3:4" x14ac:dyDescent="0.3">
      <c r="C75" s="3" t="s">
        <v>76</v>
      </c>
      <c r="D75" s="4">
        <v>0</v>
      </c>
    </row>
    <row r="76" spans="3:4" x14ac:dyDescent="0.3">
      <c r="C76" s="3" t="s">
        <v>77</v>
      </c>
      <c r="D76" s="4">
        <v>0</v>
      </c>
    </row>
    <row r="77" spans="3:4" x14ac:dyDescent="0.3">
      <c r="C77" s="3" t="s">
        <v>78</v>
      </c>
      <c r="D77" s="4">
        <v>0</v>
      </c>
    </row>
    <row r="78" spans="3:4" x14ac:dyDescent="0.3">
      <c r="C78" s="3" t="s">
        <v>79</v>
      </c>
      <c r="D78" s="4">
        <v>0</v>
      </c>
    </row>
    <row r="79" spans="3:4" x14ac:dyDescent="0.3">
      <c r="C79" s="3" t="s">
        <v>80</v>
      </c>
      <c r="D79" s="4">
        <v>-21558</v>
      </c>
    </row>
    <row r="80" spans="3:4" x14ac:dyDescent="0.3">
      <c r="C80" s="3" t="s">
        <v>81</v>
      </c>
      <c r="D80" s="4">
        <v>0</v>
      </c>
    </row>
    <row r="81" spans="3:4" x14ac:dyDescent="0.3">
      <c r="C81" s="3" t="s">
        <v>82</v>
      </c>
      <c r="D81" s="4">
        <v>0</v>
      </c>
    </row>
    <row r="82" spans="3:4" x14ac:dyDescent="0.3">
      <c r="C82" s="3" t="s">
        <v>83</v>
      </c>
      <c r="D82" s="4">
        <v>0</v>
      </c>
    </row>
    <row r="83" spans="3:4" x14ac:dyDescent="0.3">
      <c r="C83" s="3" t="s">
        <v>84</v>
      </c>
      <c r="D83" s="4">
        <v>0</v>
      </c>
    </row>
    <row r="84" spans="3:4" x14ac:dyDescent="0.3">
      <c r="C84" s="3" t="s">
        <v>85</v>
      </c>
      <c r="D84" s="4">
        <v>-126424</v>
      </c>
    </row>
    <row r="85" spans="3:4" x14ac:dyDescent="0.3">
      <c r="C85" s="3" t="s">
        <v>86</v>
      </c>
      <c r="D85" s="4">
        <v>0</v>
      </c>
    </row>
    <row r="86" spans="3:4" x14ac:dyDescent="0.3">
      <c r="C86" s="3" t="s">
        <v>87</v>
      </c>
      <c r="D86" s="4">
        <v>0</v>
      </c>
    </row>
    <row r="87" spans="3:4" x14ac:dyDescent="0.3">
      <c r="C87" s="3" t="s">
        <v>88</v>
      </c>
      <c r="D87" s="4">
        <v>0</v>
      </c>
    </row>
    <row r="88" spans="3:4" x14ac:dyDescent="0.3">
      <c r="C88" s="3" t="s">
        <v>89</v>
      </c>
      <c r="D88" s="4">
        <v>0</v>
      </c>
    </row>
    <row r="89" spans="3:4" x14ac:dyDescent="0.3">
      <c r="C89" s="3" t="s">
        <v>90</v>
      </c>
      <c r="D89" s="4">
        <v>0</v>
      </c>
    </row>
    <row r="90" spans="3:4" x14ac:dyDescent="0.3">
      <c r="C90" s="3" t="s">
        <v>91</v>
      </c>
      <c r="D90" s="4">
        <v>0</v>
      </c>
    </row>
    <row r="91" spans="3:4" x14ac:dyDescent="0.3">
      <c r="C91" s="3" t="s">
        <v>92</v>
      </c>
      <c r="D91" s="4">
        <v>0</v>
      </c>
    </row>
    <row r="92" spans="3:4" x14ac:dyDescent="0.3">
      <c r="C92" s="3" t="s">
        <v>93</v>
      </c>
      <c r="D92" s="4">
        <v>0</v>
      </c>
    </row>
    <row r="93" spans="3:4" x14ac:dyDescent="0.3">
      <c r="C93" s="3" t="s">
        <v>94</v>
      </c>
      <c r="D93" s="4">
        <v>0</v>
      </c>
    </row>
    <row r="94" spans="3:4" x14ac:dyDescent="0.3">
      <c r="C94" s="3" t="s">
        <v>95</v>
      </c>
      <c r="D94" s="4">
        <v>0</v>
      </c>
    </row>
    <row r="95" spans="3:4" x14ac:dyDescent="0.3">
      <c r="C95" s="3" t="s">
        <v>96</v>
      </c>
      <c r="D95" s="4">
        <v>0</v>
      </c>
    </row>
    <row r="96" spans="3:4" x14ac:dyDescent="0.3">
      <c r="C96" s="3" t="s">
        <v>97</v>
      </c>
      <c r="D96" s="4">
        <v>0</v>
      </c>
    </row>
    <row r="97" spans="1:4" x14ac:dyDescent="0.3">
      <c r="C97" s="3" t="s">
        <v>98</v>
      </c>
      <c r="D97" s="4">
        <v>0</v>
      </c>
    </row>
    <row r="98" spans="1:4" x14ac:dyDescent="0.3">
      <c r="C98" s="3" t="s">
        <v>99</v>
      </c>
      <c r="D98" s="4">
        <v>0</v>
      </c>
    </row>
    <row r="99" spans="1:4" x14ac:dyDescent="0.3">
      <c r="C99" s="3" t="s">
        <v>100</v>
      </c>
      <c r="D99" s="4">
        <v>0</v>
      </c>
    </row>
    <row r="100" spans="1:4" x14ac:dyDescent="0.3">
      <c r="C100" s="3" t="s">
        <v>101</v>
      </c>
      <c r="D100" s="4">
        <v>0</v>
      </c>
    </row>
    <row r="101" spans="1:4" x14ac:dyDescent="0.3">
      <c r="C101" s="3" t="s">
        <v>102</v>
      </c>
      <c r="D101" s="4">
        <v>0</v>
      </c>
    </row>
    <row r="102" spans="1:4" x14ac:dyDescent="0.3">
      <c r="C102" s="3" t="s">
        <v>103</v>
      </c>
      <c r="D102" s="4">
        <v>0</v>
      </c>
    </row>
    <row r="103" spans="1:4" x14ac:dyDescent="0.3">
      <c r="C103" s="3" t="s">
        <v>104</v>
      </c>
      <c r="D103" s="4">
        <v>-101234</v>
      </c>
    </row>
    <row r="105" spans="1:4" ht="230.4" x14ac:dyDescent="0.3">
      <c r="A105" s="5" t="s">
        <v>105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Analyse</vt:lpstr>
      <vt:lpstr>Udklip</vt:lpstr>
      <vt:lpstr>Kommunetyper</vt:lpstr>
      <vt:lpstr>Beskatningsgrundlag</vt:lpstr>
      <vt:lpstr>selskabsskat</vt:lpstr>
      <vt:lpstr>dækningsafgift</vt:lpstr>
      <vt:lpstr>Tilskud og udligning</vt:lpstr>
      <vt:lpstr>BUDKC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Lív Bentsdóttir Zachariasen</dc:creator>
  <cp:lastModifiedBy>Oliver Johansson</cp:lastModifiedBy>
  <dcterms:created xsi:type="dcterms:W3CDTF">2026-05-05T11:22:14Z</dcterms:created>
  <dcterms:modified xsi:type="dcterms:W3CDTF">2026-05-12T12:43:39Z</dcterms:modified>
</cp:coreProperties>
</file>