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ællesdrev\Redaktionen\Redaktionen fælles\NB-Økonomi\MTU 2027\"/>
    </mc:Choice>
  </mc:AlternateContent>
  <xr:revisionPtr revIDLastSave="0" documentId="8_{F3B0E131-C504-4913-8F7A-8D3B439ADAA1}" xr6:coauthVersionLast="47" xr6:coauthVersionMax="47" xr10:uidLastSave="{00000000-0000-0000-0000-000000000000}"/>
  <bookViews>
    <workbookView xWindow="-120" yWindow="-120" windowWidth="51840" windowHeight="21120" xr2:uid="{1506E1C1-1092-4F37-A80E-2BDEAE93286E}"/>
  </bookViews>
  <sheets>
    <sheet name="Samle" sheetId="3" r:id="rId1"/>
    <sheet name="2027" sheetId="1" r:id="rId2"/>
    <sheet name="2026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" i="3" l="1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2" i="2"/>
  <c r="E24" i="2"/>
  <c r="E46" i="2"/>
  <c r="E68" i="2"/>
  <c r="E90" i="2"/>
  <c r="D3" i="2"/>
  <c r="E3" i="2" s="1"/>
  <c r="D4" i="2"/>
  <c r="E4" i="2" s="1"/>
  <c r="D5" i="2"/>
  <c r="E5" i="2" s="1"/>
  <c r="D6" i="2"/>
  <c r="E6" i="2" s="1"/>
  <c r="D7" i="2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D15" i="2"/>
  <c r="D16" i="2"/>
  <c r="D17" i="2"/>
  <c r="D18" i="2"/>
  <c r="D19" i="2"/>
  <c r="D20" i="2"/>
  <c r="D21" i="2"/>
  <c r="D22" i="2"/>
  <c r="D23" i="2"/>
  <c r="D24" i="2"/>
  <c r="D25" i="2"/>
  <c r="E25" i="2" s="1"/>
  <c r="D26" i="2"/>
  <c r="E26" i="2" s="1"/>
  <c r="D27" i="2"/>
  <c r="E27" i="2" s="1"/>
  <c r="D28" i="2"/>
  <c r="E28" i="2" s="1"/>
  <c r="D29" i="2"/>
  <c r="E29" i="2" s="1"/>
  <c r="D30" i="2"/>
  <c r="E30" i="2" s="1"/>
  <c r="D31" i="2"/>
  <c r="E31" i="2" s="1"/>
  <c r="D32" i="2"/>
  <c r="E32" i="2" s="1"/>
  <c r="D33" i="2"/>
  <c r="E33" i="2" s="1"/>
  <c r="D34" i="2"/>
  <c r="E34" i="2" s="1"/>
  <c r="D35" i="2"/>
  <c r="E35" i="2" s="1"/>
  <c r="D36" i="2"/>
  <c r="D37" i="2"/>
  <c r="D38" i="2"/>
  <c r="D39" i="2"/>
  <c r="D40" i="2"/>
  <c r="D41" i="2"/>
  <c r="D42" i="2"/>
  <c r="D43" i="2"/>
  <c r="D44" i="2"/>
  <c r="D45" i="2"/>
  <c r="D46" i="2"/>
  <c r="D47" i="2"/>
  <c r="E47" i="2" s="1"/>
  <c r="D48" i="2"/>
  <c r="E48" i="2" s="1"/>
  <c r="D49" i="2"/>
  <c r="E49" i="2" s="1"/>
  <c r="D50" i="2"/>
  <c r="E50" i="2" s="1"/>
  <c r="D51" i="2"/>
  <c r="E51" i="2" s="1"/>
  <c r="D52" i="2"/>
  <c r="E52" i="2" s="1"/>
  <c r="D53" i="2"/>
  <c r="E53" i="2" s="1"/>
  <c r="D54" i="2"/>
  <c r="E54" i="2" s="1"/>
  <c r="D55" i="2"/>
  <c r="E55" i="2" s="1"/>
  <c r="D56" i="2"/>
  <c r="E56" i="2" s="1"/>
  <c r="D57" i="2"/>
  <c r="E57" i="2" s="1"/>
  <c r="D58" i="2"/>
  <c r="D59" i="2"/>
  <c r="D60" i="2"/>
  <c r="D61" i="2"/>
  <c r="D62" i="2"/>
  <c r="D63" i="2"/>
  <c r="D64" i="2"/>
  <c r="D65" i="2"/>
  <c r="D66" i="2"/>
  <c r="D67" i="2"/>
  <c r="D68" i="2"/>
  <c r="D69" i="2"/>
  <c r="E69" i="2" s="1"/>
  <c r="D70" i="2"/>
  <c r="E70" i="2" s="1"/>
  <c r="D71" i="2"/>
  <c r="E71" i="2" s="1"/>
  <c r="D72" i="2"/>
  <c r="E72" i="2" s="1"/>
  <c r="D73" i="2"/>
  <c r="E73" i="2" s="1"/>
  <c r="D74" i="2"/>
  <c r="E74" i="2" s="1"/>
  <c r="D75" i="2"/>
  <c r="E75" i="2" s="1"/>
  <c r="D76" i="2"/>
  <c r="E76" i="2" s="1"/>
  <c r="D77" i="2"/>
  <c r="E77" i="2" s="1"/>
  <c r="D78" i="2"/>
  <c r="E78" i="2" s="1"/>
  <c r="D79" i="2"/>
  <c r="E79" i="2" s="1"/>
  <c r="D80" i="2"/>
  <c r="D81" i="2"/>
  <c r="D82" i="2"/>
  <c r="D83" i="2"/>
  <c r="D84" i="2"/>
  <c r="D85" i="2"/>
  <c r="D86" i="2"/>
  <c r="D87" i="2"/>
  <c r="D88" i="2"/>
  <c r="D89" i="2"/>
  <c r="D90" i="2"/>
  <c r="D91" i="2"/>
  <c r="E91" i="2" s="1"/>
  <c r="D92" i="2"/>
  <c r="E92" i="2" s="1"/>
  <c r="D93" i="2"/>
  <c r="E93" i="2" s="1"/>
  <c r="D94" i="2"/>
  <c r="E94" i="2" s="1"/>
  <c r="D95" i="2"/>
  <c r="E95" i="2" s="1"/>
  <c r="D96" i="2"/>
  <c r="E96" i="2" s="1"/>
  <c r="D97" i="2"/>
  <c r="E97" i="2" s="1"/>
  <c r="D98" i="2"/>
  <c r="E98" i="2" s="1"/>
  <c r="D99" i="2"/>
  <c r="E99" i="2" s="1"/>
  <c r="D100" i="2"/>
  <c r="E82" i="2" s="1"/>
  <c r="D2" i="2"/>
  <c r="E2" i="2" s="1"/>
  <c r="E48" i="1"/>
  <c r="E49" i="1"/>
  <c r="E52" i="1"/>
  <c r="E73" i="1"/>
  <c r="E74" i="1"/>
  <c r="E75" i="1"/>
  <c r="E92" i="1"/>
  <c r="E93" i="1"/>
  <c r="E94" i="1"/>
  <c r="D3" i="1"/>
  <c r="D4" i="1"/>
  <c r="D5" i="1"/>
  <c r="D6" i="1"/>
  <c r="D7" i="1"/>
  <c r="D8" i="1"/>
  <c r="D9" i="1"/>
  <c r="D10" i="1"/>
  <c r="D11" i="1"/>
  <c r="D12" i="1"/>
  <c r="D13" i="1"/>
  <c r="D14" i="1"/>
  <c r="E14" i="1" s="1"/>
  <c r="D15" i="1"/>
  <c r="E15" i="1" s="1"/>
  <c r="D16" i="1"/>
  <c r="E16" i="1" s="1"/>
  <c r="D17" i="1"/>
  <c r="E17" i="1" s="1"/>
  <c r="D18" i="1"/>
  <c r="D19" i="1"/>
  <c r="E19" i="1" s="1"/>
  <c r="D20" i="1"/>
  <c r="E20" i="1" s="1"/>
  <c r="D21" i="1"/>
  <c r="D22" i="1"/>
  <c r="D23" i="1"/>
  <c r="D24" i="1"/>
  <c r="E24" i="1" s="1"/>
  <c r="D25" i="1"/>
  <c r="E25" i="1" s="1"/>
  <c r="D26" i="1"/>
  <c r="D27" i="1"/>
  <c r="D28" i="1"/>
  <c r="D29" i="1"/>
  <c r="E29" i="1" s="1"/>
  <c r="D30" i="1"/>
  <c r="D31" i="1"/>
  <c r="E31" i="1" s="1"/>
  <c r="D32" i="1"/>
  <c r="D33" i="1"/>
  <c r="D34" i="1"/>
  <c r="D35" i="1"/>
  <c r="D36" i="1"/>
  <c r="E36" i="1" s="1"/>
  <c r="D37" i="1"/>
  <c r="E37" i="1" s="1"/>
  <c r="D38" i="1"/>
  <c r="E38" i="1" s="1"/>
  <c r="D39" i="1"/>
  <c r="E39" i="1" s="1"/>
  <c r="D40" i="1"/>
  <c r="D41" i="1"/>
  <c r="E41" i="1" s="1"/>
  <c r="D42" i="1"/>
  <c r="E42" i="1" s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E58" i="1" s="1"/>
  <c r="D59" i="1"/>
  <c r="E59" i="1" s="1"/>
  <c r="D60" i="1"/>
  <c r="E60" i="1" s="1"/>
  <c r="D61" i="1"/>
  <c r="E61" i="1" s="1"/>
  <c r="D62" i="1"/>
  <c r="D63" i="1"/>
  <c r="E63" i="1" s="1"/>
  <c r="D64" i="1"/>
  <c r="E64" i="1" s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E80" i="1" s="1"/>
  <c r="D81" i="1"/>
  <c r="E81" i="1" s="1"/>
  <c r="D82" i="1"/>
  <c r="E82" i="1" s="1"/>
  <c r="D83" i="1"/>
  <c r="E83" i="1" s="1"/>
  <c r="D84" i="1"/>
  <c r="D85" i="1"/>
  <c r="E85" i="1" s="1"/>
  <c r="D86" i="1"/>
  <c r="E86" i="1" s="1"/>
  <c r="D87" i="1"/>
  <c r="D88" i="1"/>
  <c r="D89" i="1"/>
  <c r="D90" i="1"/>
  <c r="D91" i="1"/>
  <c r="D92" i="1"/>
  <c r="D93" i="1"/>
  <c r="D94" i="1"/>
  <c r="D95" i="1"/>
  <c r="E95" i="1" s="1"/>
  <c r="D96" i="1"/>
  <c r="E96" i="1" s="1"/>
  <c r="D97" i="1"/>
  <c r="E97" i="1" s="1"/>
  <c r="D98" i="1"/>
  <c r="D99" i="1"/>
  <c r="D100" i="1"/>
  <c r="E100" i="1" s="1"/>
  <c r="D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2" i="1"/>
  <c r="L2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2" i="2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2" i="1"/>
  <c r="O86" i="3" l="1"/>
  <c r="E30" i="1"/>
  <c r="E47" i="1"/>
  <c r="O22" i="3"/>
  <c r="E46" i="1"/>
  <c r="E27" i="1"/>
  <c r="E72" i="1"/>
  <c r="E26" i="1"/>
  <c r="E70" i="1"/>
  <c r="O62" i="3"/>
  <c r="E91" i="1"/>
  <c r="E69" i="1"/>
  <c r="I69" i="3" s="1"/>
  <c r="J69" i="3" s="1"/>
  <c r="E90" i="1"/>
  <c r="I90" i="3" s="1"/>
  <c r="J90" i="3" s="1"/>
  <c r="E68" i="1"/>
  <c r="I68" i="3" s="1"/>
  <c r="J68" i="3" s="1"/>
  <c r="E67" i="1"/>
  <c r="O24" i="3"/>
  <c r="O21" i="3"/>
  <c r="P21" i="3" s="1"/>
  <c r="E84" i="1"/>
  <c r="I84" i="3" s="1"/>
  <c r="J84" i="3" s="1"/>
  <c r="E62" i="1"/>
  <c r="I62" i="3" s="1"/>
  <c r="J62" i="3" s="1"/>
  <c r="E40" i="1"/>
  <c r="I40" i="3" s="1"/>
  <c r="J40" i="3" s="1"/>
  <c r="E18" i="1"/>
  <c r="I18" i="3" s="1"/>
  <c r="J18" i="3" s="1"/>
  <c r="E28" i="1"/>
  <c r="I28" i="3" s="1"/>
  <c r="J28" i="3" s="1"/>
  <c r="O36" i="3"/>
  <c r="I90" i="1"/>
  <c r="I68" i="1"/>
  <c r="I46" i="1"/>
  <c r="I24" i="1"/>
  <c r="E2" i="1"/>
  <c r="I2" i="3" s="1"/>
  <c r="E79" i="1"/>
  <c r="I79" i="3" s="1"/>
  <c r="J79" i="3" s="1"/>
  <c r="E57" i="1"/>
  <c r="I57" i="3" s="1"/>
  <c r="J57" i="3" s="1"/>
  <c r="E35" i="1"/>
  <c r="I35" i="3" s="1"/>
  <c r="J35" i="3" s="1"/>
  <c r="E13" i="1"/>
  <c r="E9" i="1"/>
  <c r="I9" i="3" s="1"/>
  <c r="J9" i="3" s="1"/>
  <c r="E78" i="1"/>
  <c r="I78" i="3" s="1"/>
  <c r="J78" i="3" s="1"/>
  <c r="E56" i="1"/>
  <c r="I56" i="3" s="1"/>
  <c r="J56" i="3" s="1"/>
  <c r="E34" i="1"/>
  <c r="I34" i="3" s="1"/>
  <c r="J34" i="3" s="1"/>
  <c r="E12" i="1"/>
  <c r="I12" i="3" s="1"/>
  <c r="J12" i="3" s="1"/>
  <c r="E71" i="1"/>
  <c r="I71" i="3" s="1"/>
  <c r="J71" i="3" s="1"/>
  <c r="E8" i="1"/>
  <c r="I8" i="3" s="1"/>
  <c r="J8" i="3" s="1"/>
  <c r="O18" i="3"/>
  <c r="P18" i="3" s="1"/>
  <c r="E99" i="1"/>
  <c r="I99" i="3" s="1"/>
  <c r="J99" i="3" s="1"/>
  <c r="E77" i="1"/>
  <c r="I77" i="3" s="1"/>
  <c r="J77" i="3" s="1"/>
  <c r="E55" i="1"/>
  <c r="I55" i="3" s="1"/>
  <c r="J55" i="3" s="1"/>
  <c r="E33" i="1"/>
  <c r="I33" i="3" s="1"/>
  <c r="J33" i="3" s="1"/>
  <c r="E11" i="1"/>
  <c r="E7" i="1"/>
  <c r="E98" i="1"/>
  <c r="E76" i="1"/>
  <c r="E54" i="1"/>
  <c r="E32" i="1"/>
  <c r="E10" i="1"/>
  <c r="I10" i="3" s="1"/>
  <c r="J10" i="3" s="1"/>
  <c r="E6" i="1"/>
  <c r="I6" i="3" s="1"/>
  <c r="J6" i="3" s="1"/>
  <c r="E5" i="1"/>
  <c r="E4" i="1"/>
  <c r="I4" i="3" s="1"/>
  <c r="J4" i="3" s="1"/>
  <c r="E53" i="1"/>
  <c r="I53" i="3" s="1"/>
  <c r="J53" i="3" s="1"/>
  <c r="E3" i="1"/>
  <c r="I3" i="3" s="1"/>
  <c r="J3" i="3" s="1"/>
  <c r="E51" i="1"/>
  <c r="I51" i="3" s="1"/>
  <c r="J51" i="3" s="1"/>
  <c r="E50" i="1"/>
  <c r="I50" i="3" s="1"/>
  <c r="J50" i="3" s="1"/>
  <c r="O45" i="3"/>
  <c r="P45" i="3" s="1"/>
  <c r="O43" i="3"/>
  <c r="P43" i="3" s="1"/>
  <c r="O20" i="3"/>
  <c r="P20" i="3" s="1"/>
  <c r="O85" i="3"/>
  <c r="P85" i="3" s="1"/>
  <c r="O63" i="3"/>
  <c r="O41" i="3"/>
  <c r="P41" i="3" s="1"/>
  <c r="O19" i="3"/>
  <c r="P19" i="3" s="1"/>
  <c r="I67" i="3"/>
  <c r="J67" i="3" s="1"/>
  <c r="O87" i="3"/>
  <c r="P87" i="3" s="1"/>
  <c r="I83" i="3"/>
  <c r="J83" i="3" s="1"/>
  <c r="I61" i="3"/>
  <c r="J61" i="3" s="1"/>
  <c r="I39" i="3"/>
  <c r="J39" i="3" s="1"/>
  <c r="I17" i="3"/>
  <c r="J17" i="3" s="1"/>
  <c r="O83" i="3"/>
  <c r="P83" i="3" s="1"/>
  <c r="O61" i="3"/>
  <c r="P61" i="3" s="1"/>
  <c r="O39" i="3"/>
  <c r="P39" i="3" s="1"/>
  <c r="O17" i="3"/>
  <c r="P17" i="3" s="1"/>
  <c r="O67" i="3"/>
  <c r="P67" i="3" s="1"/>
  <c r="L89" i="3"/>
  <c r="M89" i="3" s="1"/>
  <c r="O89" i="3"/>
  <c r="P89" i="3" s="1"/>
  <c r="O44" i="3"/>
  <c r="P44" i="3" s="1"/>
  <c r="I42" i="3"/>
  <c r="J42" i="3" s="1"/>
  <c r="O40" i="3"/>
  <c r="I82" i="3"/>
  <c r="J82" i="3" s="1"/>
  <c r="I38" i="3"/>
  <c r="J38" i="3" s="1"/>
  <c r="O81" i="3"/>
  <c r="P81" i="3" s="1"/>
  <c r="E22" i="1"/>
  <c r="I22" i="3" s="1"/>
  <c r="J22" i="3" s="1"/>
  <c r="O2" i="3"/>
  <c r="O79" i="3"/>
  <c r="P79" i="3" s="1"/>
  <c r="O57" i="3"/>
  <c r="P57" i="3" s="1"/>
  <c r="O35" i="3"/>
  <c r="P35" i="3" s="1"/>
  <c r="O13" i="3"/>
  <c r="O60" i="3"/>
  <c r="E45" i="1"/>
  <c r="I45" i="3" s="1"/>
  <c r="J45" i="3" s="1"/>
  <c r="I37" i="3"/>
  <c r="J37" i="3" s="1"/>
  <c r="I15" i="3"/>
  <c r="J15" i="3" s="1"/>
  <c r="I13" i="3"/>
  <c r="J13" i="3" s="1"/>
  <c r="I100" i="3"/>
  <c r="J100" i="3" s="1"/>
  <c r="O100" i="3"/>
  <c r="P100" i="3" s="1"/>
  <c r="O78" i="3"/>
  <c r="P78" i="3" s="1"/>
  <c r="O56" i="3"/>
  <c r="P56" i="3" s="1"/>
  <c r="O34" i="3"/>
  <c r="P34" i="3" s="1"/>
  <c r="O12" i="3"/>
  <c r="P12" i="3" s="1"/>
  <c r="O23" i="3"/>
  <c r="P23" i="3" s="1"/>
  <c r="O66" i="3"/>
  <c r="P66" i="3" s="1"/>
  <c r="O65" i="3"/>
  <c r="P65" i="3" s="1"/>
  <c r="L64" i="3"/>
  <c r="M64" i="3" s="1"/>
  <c r="O42" i="3"/>
  <c r="P42" i="3" s="1"/>
  <c r="O58" i="3"/>
  <c r="P58" i="3" s="1"/>
  <c r="E65" i="1"/>
  <c r="I65" i="3" s="1"/>
  <c r="J65" i="3" s="1"/>
  <c r="E43" i="1"/>
  <c r="I43" i="3" s="1"/>
  <c r="J43" i="3" s="1"/>
  <c r="E21" i="1"/>
  <c r="I21" i="3" s="1"/>
  <c r="J21" i="3" s="1"/>
  <c r="I11" i="3"/>
  <c r="J11" i="3" s="1"/>
  <c r="O99" i="3"/>
  <c r="P99" i="3" s="1"/>
  <c r="O77" i="3"/>
  <c r="P77" i="3" s="1"/>
  <c r="O55" i="3"/>
  <c r="P55" i="3" s="1"/>
  <c r="O33" i="3"/>
  <c r="P33" i="3" s="1"/>
  <c r="O11" i="3"/>
  <c r="P11" i="3" s="1"/>
  <c r="O88" i="3"/>
  <c r="P88" i="3" s="1"/>
  <c r="I98" i="3"/>
  <c r="J98" i="3" s="1"/>
  <c r="I76" i="3"/>
  <c r="J76" i="3" s="1"/>
  <c r="I54" i="3"/>
  <c r="J54" i="3" s="1"/>
  <c r="I32" i="3"/>
  <c r="J32" i="3" s="1"/>
  <c r="O98" i="3"/>
  <c r="P98" i="3" s="1"/>
  <c r="O76" i="3"/>
  <c r="P76" i="3" s="1"/>
  <c r="O54" i="3"/>
  <c r="P54" i="3" s="1"/>
  <c r="O32" i="3"/>
  <c r="O10" i="3"/>
  <c r="O84" i="3"/>
  <c r="I60" i="3"/>
  <c r="I16" i="3"/>
  <c r="O37" i="3"/>
  <c r="P37" i="3" s="1"/>
  <c r="E88" i="1"/>
  <c r="I88" i="3" s="1"/>
  <c r="J88" i="3" s="1"/>
  <c r="I97" i="3"/>
  <c r="J97" i="3" s="1"/>
  <c r="I75" i="3"/>
  <c r="I31" i="3"/>
  <c r="O97" i="3"/>
  <c r="P97" i="3" s="1"/>
  <c r="O75" i="3"/>
  <c r="P75" i="3" s="1"/>
  <c r="O53" i="3"/>
  <c r="P53" i="3" s="1"/>
  <c r="O31" i="3"/>
  <c r="P31" i="3" s="1"/>
  <c r="O9" i="3"/>
  <c r="P9" i="3" s="1"/>
  <c r="I41" i="3"/>
  <c r="J41" i="3" s="1"/>
  <c r="O38" i="3"/>
  <c r="P38" i="3" s="1"/>
  <c r="E89" i="1"/>
  <c r="I89" i="3" s="1"/>
  <c r="J89" i="3" s="1"/>
  <c r="E23" i="1"/>
  <c r="I23" i="3" s="1"/>
  <c r="J23" i="3" s="1"/>
  <c r="I96" i="3"/>
  <c r="J96" i="3" s="1"/>
  <c r="I74" i="3"/>
  <c r="J74" i="3" s="1"/>
  <c r="I52" i="3"/>
  <c r="I30" i="3"/>
  <c r="O96" i="3"/>
  <c r="P96" i="3" s="1"/>
  <c r="O74" i="3"/>
  <c r="O52" i="3"/>
  <c r="O30" i="3"/>
  <c r="P30" i="3" s="1"/>
  <c r="O8" i="3"/>
  <c r="P8" i="3" s="1"/>
  <c r="O64" i="3"/>
  <c r="I81" i="3"/>
  <c r="J81" i="3" s="1"/>
  <c r="L59" i="3"/>
  <c r="M59" i="3" s="1"/>
  <c r="L37" i="3"/>
  <c r="M37" i="3" s="1"/>
  <c r="O59" i="3"/>
  <c r="P59" i="3" s="1"/>
  <c r="O14" i="3"/>
  <c r="P14" i="3" s="1"/>
  <c r="E87" i="1"/>
  <c r="I87" i="3" s="1"/>
  <c r="J87" i="3" s="1"/>
  <c r="I95" i="3"/>
  <c r="J95" i="3" s="1"/>
  <c r="I73" i="3"/>
  <c r="J73" i="3" s="1"/>
  <c r="I29" i="3"/>
  <c r="J29" i="3" s="1"/>
  <c r="I7" i="3"/>
  <c r="J7" i="3" s="1"/>
  <c r="L51" i="3"/>
  <c r="M51" i="3" s="1"/>
  <c r="O95" i="3"/>
  <c r="P95" i="3" s="1"/>
  <c r="O73" i="3"/>
  <c r="P73" i="3" s="1"/>
  <c r="O51" i="3"/>
  <c r="P51" i="3" s="1"/>
  <c r="O29" i="3"/>
  <c r="P29" i="3" s="1"/>
  <c r="O7" i="3"/>
  <c r="P7" i="3" s="1"/>
  <c r="I94" i="3"/>
  <c r="J94" i="3" s="1"/>
  <c r="I72" i="3"/>
  <c r="J72" i="3" s="1"/>
  <c r="O94" i="3"/>
  <c r="O72" i="3"/>
  <c r="O50" i="3"/>
  <c r="P50" i="3" s="1"/>
  <c r="O28" i="3"/>
  <c r="P28" i="3" s="1"/>
  <c r="O6" i="3"/>
  <c r="P6" i="3" s="1"/>
  <c r="I59" i="3"/>
  <c r="J59" i="3" s="1"/>
  <c r="E66" i="1"/>
  <c r="I66" i="3" s="1"/>
  <c r="J66" i="3" s="1"/>
  <c r="I2" i="1"/>
  <c r="L2" i="3" s="1"/>
  <c r="M2" i="3" s="1"/>
  <c r="I79" i="1"/>
  <c r="L79" i="3" s="1"/>
  <c r="M79" i="3" s="1"/>
  <c r="I57" i="1"/>
  <c r="L57" i="3" s="1"/>
  <c r="M57" i="3" s="1"/>
  <c r="I35" i="1"/>
  <c r="L35" i="3" s="1"/>
  <c r="M35" i="3" s="1"/>
  <c r="I13" i="1"/>
  <c r="L13" i="3" s="1"/>
  <c r="M13" i="3" s="1"/>
  <c r="I93" i="3"/>
  <c r="J93" i="3" s="1"/>
  <c r="I49" i="3"/>
  <c r="J49" i="3" s="1"/>
  <c r="I27" i="3"/>
  <c r="I5" i="3"/>
  <c r="O93" i="3"/>
  <c r="O71" i="3"/>
  <c r="P71" i="3" s="1"/>
  <c r="O49" i="3"/>
  <c r="O27" i="3"/>
  <c r="P27" i="3" s="1"/>
  <c r="O5" i="3"/>
  <c r="O82" i="3"/>
  <c r="P82" i="3" s="1"/>
  <c r="O15" i="3"/>
  <c r="P15" i="3" s="1"/>
  <c r="E44" i="1"/>
  <c r="I44" i="3" s="1"/>
  <c r="J44" i="3" s="1"/>
  <c r="O80" i="3"/>
  <c r="P80" i="3" s="1"/>
  <c r="I78" i="1"/>
  <c r="L78" i="3" s="1"/>
  <c r="M78" i="3" s="1"/>
  <c r="I56" i="1"/>
  <c r="L56" i="3" s="1"/>
  <c r="M56" i="3" s="1"/>
  <c r="I34" i="1"/>
  <c r="L34" i="3" s="1"/>
  <c r="M34" i="3" s="1"/>
  <c r="I92" i="3"/>
  <c r="J92" i="3" s="1"/>
  <c r="I70" i="3"/>
  <c r="J70" i="3" s="1"/>
  <c r="I48" i="3"/>
  <c r="J48" i="3" s="1"/>
  <c r="I26" i="3"/>
  <c r="J26" i="3" s="1"/>
  <c r="O92" i="3"/>
  <c r="P92" i="3" s="1"/>
  <c r="O70" i="3"/>
  <c r="P70" i="3" s="1"/>
  <c r="O48" i="3"/>
  <c r="P48" i="3" s="1"/>
  <c r="O26" i="3"/>
  <c r="P26" i="3" s="1"/>
  <c r="O4" i="3"/>
  <c r="P4" i="3" s="1"/>
  <c r="I80" i="3"/>
  <c r="I36" i="3"/>
  <c r="J36" i="3" s="1"/>
  <c r="I91" i="3"/>
  <c r="J91" i="3" s="1"/>
  <c r="I47" i="3"/>
  <c r="J47" i="3" s="1"/>
  <c r="I25" i="3"/>
  <c r="J25" i="3" s="1"/>
  <c r="O91" i="3"/>
  <c r="O69" i="3"/>
  <c r="P69" i="3" s="1"/>
  <c r="O47" i="3"/>
  <c r="O25" i="3"/>
  <c r="O3" i="3"/>
  <c r="L44" i="3"/>
  <c r="M44" i="3" s="1"/>
  <c r="I86" i="3"/>
  <c r="J86" i="3" s="1"/>
  <c r="I64" i="3"/>
  <c r="J64" i="3" s="1"/>
  <c r="I20" i="3"/>
  <c r="J20" i="3" s="1"/>
  <c r="L20" i="3"/>
  <c r="M20" i="3" s="1"/>
  <c r="I85" i="3"/>
  <c r="J85" i="3" s="1"/>
  <c r="I63" i="3"/>
  <c r="J63" i="3" s="1"/>
  <c r="I19" i="3"/>
  <c r="J19" i="3" s="1"/>
  <c r="O16" i="3"/>
  <c r="I58" i="3"/>
  <c r="I14" i="3"/>
  <c r="J14" i="3" s="1"/>
  <c r="I46" i="3"/>
  <c r="J46" i="3" s="1"/>
  <c r="I24" i="3"/>
  <c r="J24" i="3" s="1"/>
  <c r="L90" i="3"/>
  <c r="M90" i="3" s="1"/>
  <c r="L68" i="3"/>
  <c r="M68" i="3" s="1"/>
  <c r="L46" i="3"/>
  <c r="M46" i="3" s="1"/>
  <c r="L24" i="3"/>
  <c r="M24" i="3" s="1"/>
  <c r="O90" i="3"/>
  <c r="P90" i="3" s="1"/>
  <c r="O68" i="3"/>
  <c r="P68" i="3" s="1"/>
  <c r="O46" i="3"/>
  <c r="P46" i="3" s="1"/>
  <c r="J80" i="3"/>
  <c r="J58" i="3"/>
  <c r="P36" i="3"/>
  <c r="C12" i="3"/>
  <c r="C9" i="3"/>
  <c r="J2" i="3"/>
  <c r="P24" i="3"/>
  <c r="P2" i="3"/>
  <c r="P13" i="3"/>
  <c r="P22" i="3"/>
  <c r="P32" i="3"/>
  <c r="P10" i="3"/>
  <c r="J75" i="3"/>
  <c r="J31" i="3"/>
  <c r="P86" i="3"/>
  <c r="P64" i="3"/>
  <c r="J52" i="3"/>
  <c r="M18" i="3"/>
  <c r="P84" i="3"/>
  <c r="P62" i="3"/>
  <c r="P40" i="3"/>
  <c r="P94" i="3"/>
  <c r="P72" i="3"/>
  <c r="J30" i="3"/>
  <c r="J60" i="3"/>
  <c r="J16" i="3"/>
  <c r="J27" i="3"/>
  <c r="J5" i="3"/>
  <c r="P60" i="3"/>
  <c r="P93" i="3"/>
  <c r="P49" i="3"/>
  <c r="P5" i="3"/>
  <c r="P91" i="3"/>
  <c r="P47" i="3"/>
  <c r="P25" i="3"/>
  <c r="P3" i="3"/>
  <c r="P63" i="3"/>
  <c r="P74" i="3"/>
  <c r="P52" i="3"/>
  <c r="P16" i="3"/>
  <c r="E23" i="2"/>
  <c r="E21" i="2"/>
  <c r="E41" i="2"/>
  <c r="E40" i="2"/>
  <c r="E17" i="2"/>
  <c r="E38" i="2"/>
  <c r="E14" i="2"/>
  <c r="E44" i="2"/>
  <c r="E42" i="2"/>
  <c r="E81" i="2"/>
  <c r="E36" i="2"/>
  <c r="E100" i="2"/>
  <c r="E67" i="2"/>
  <c r="E84" i="2"/>
  <c r="E60" i="2"/>
  <c r="E80" i="2"/>
  <c r="E66" i="2"/>
  <c r="E65" i="2"/>
  <c r="E85" i="2"/>
  <c r="E37" i="2"/>
  <c r="E64" i="2"/>
  <c r="E83" i="2"/>
  <c r="E45" i="2"/>
  <c r="E43" i="2"/>
  <c r="E19" i="2"/>
  <c r="E18" i="2"/>
  <c r="E39" i="2"/>
  <c r="E16" i="2"/>
  <c r="E58" i="2"/>
  <c r="E88" i="2"/>
  <c r="E87" i="2"/>
  <c r="E63" i="2"/>
  <c r="E15" i="2"/>
  <c r="E22" i="2"/>
  <c r="E20" i="2"/>
  <c r="E59" i="2"/>
  <c r="E86" i="2"/>
  <c r="E61" i="2"/>
  <c r="E89" i="2"/>
  <c r="E62" i="2"/>
  <c r="I12" i="1"/>
  <c r="L12" i="3" s="1"/>
  <c r="M12" i="3" s="1"/>
  <c r="I99" i="1"/>
  <c r="L99" i="3" s="1"/>
  <c r="M99" i="3" s="1"/>
  <c r="I77" i="1"/>
  <c r="L77" i="3" s="1"/>
  <c r="M77" i="3" s="1"/>
  <c r="I55" i="1"/>
  <c r="L55" i="3" s="1"/>
  <c r="M55" i="3" s="1"/>
  <c r="I33" i="1"/>
  <c r="L33" i="3" s="1"/>
  <c r="M33" i="3" s="1"/>
  <c r="I11" i="1"/>
  <c r="L11" i="3" s="1"/>
  <c r="M11" i="3" s="1"/>
  <c r="I98" i="1"/>
  <c r="L98" i="3" s="1"/>
  <c r="M98" i="3" s="1"/>
  <c r="I76" i="1"/>
  <c r="L76" i="3" s="1"/>
  <c r="M76" i="3" s="1"/>
  <c r="I54" i="1"/>
  <c r="L54" i="3" s="1"/>
  <c r="M54" i="3" s="1"/>
  <c r="I32" i="1"/>
  <c r="L32" i="3" s="1"/>
  <c r="M32" i="3" s="1"/>
  <c r="I10" i="1"/>
  <c r="L10" i="3" s="1"/>
  <c r="M10" i="3" s="1"/>
  <c r="I97" i="1"/>
  <c r="L97" i="3" s="1"/>
  <c r="M97" i="3" s="1"/>
  <c r="I75" i="1"/>
  <c r="L75" i="3" s="1"/>
  <c r="M75" i="3" s="1"/>
  <c r="I53" i="1"/>
  <c r="L53" i="3" s="1"/>
  <c r="M53" i="3" s="1"/>
  <c r="I31" i="1"/>
  <c r="L31" i="3" s="1"/>
  <c r="M31" i="3" s="1"/>
  <c r="I9" i="1"/>
  <c r="L9" i="3" s="1"/>
  <c r="M9" i="3" s="1"/>
  <c r="I96" i="1"/>
  <c r="L96" i="3" s="1"/>
  <c r="M96" i="3" s="1"/>
  <c r="I95" i="1"/>
  <c r="L95" i="3" s="1"/>
  <c r="M95" i="3" s="1"/>
  <c r="I73" i="1"/>
  <c r="L73" i="3" s="1"/>
  <c r="M73" i="3" s="1"/>
  <c r="I51" i="1"/>
  <c r="I29" i="1"/>
  <c r="L29" i="3" s="1"/>
  <c r="M29" i="3" s="1"/>
  <c r="I7" i="1"/>
  <c r="L7" i="3" s="1"/>
  <c r="M7" i="3" s="1"/>
  <c r="I94" i="1"/>
  <c r="L94" i="3" s="1"/>
  <c r="M94" i="3" s="1"/>
  <c r="I72" i="1"/>
  <c r="L72" i="3" s="1"/>
  <c r="M72" i="3" s="1"/>
  <c r="I50" i="1"/>
  <c r="L50" i="3" s="1"/>
  <c r="M50" i="3" s="1"/>
  <c r="I28" i="1"/>
  <c r="L28" i="3" s="1"/>
  <c r="M28" i="3" s="1"/>
  <c r="I6" i="1"/>
  <c r="L6" i="3" s="1"/>
  <c r="M6" i="3" s="1"/>
  <c r="I74" i="1"/>
  <c r="L74" i="3" s="1"/>
  <c r="M74" i="3" s="1"/>
  <c r="I93" i="1"/>
  <c r="L93" i="3" s="1"/>
  <c r="M93" i="3" s="1"/>
  <c r="I71" i="1"/>
  <c r="L71" i="3" s="1"/>
  <c r="M71" i="3" s="1"/>
  <c r="I49" i="1"/>
  <c r="L49" i="3" s="1"/>
  <c r="M49" i="3" s="1"/>
  <c r="I27" i="1"/>
  <c r="L27" i="3" s="1"/>
  <c r="M27" i="3" s="1"/>
  <c r="I5" i="1"/>
  <c r="L5" i="3" s="1"/>
  <c r="M5" i="3" s="1"/>
  <c r="I37" i="1"/>
  <c r="I8" i="1"/>
  <c r="L8" i="3" s="1"/>
  <c r="M8" i="3" s="1"/>
  <c r="I92" i="1"/>
  <c r="L92" i="3" s="1"/>
  <c r="M92" i="3" s="1"/>
  <c r="I70" i="1"/>
  <c r="L70" i="3" s="1"/>
  <c r="M70" i="3" s="1"/>
  <c r="I48" i="1"/>
  <c r="L48" i="3" s="1"/>
  <c r="M48" i="3" s="1"/>
  <c r="I26" i="1"/>
  <c r="L26" i="3" s="1"/>
  <c r="M26" i="3" s="1"/>
  <c r="I4" i="1"/>
  <c r="L4" i="3" s="1"/>
  <c r="M4" i="3" s="1"/>
  <c r="I52" i="1"/>
  <c r="L52" i="3" s="1"/>
  <c r="M52" i="3" s="1"/>
  <c r="I91" i="1"/>
  <c r="L91" i="3" s="1"/>
  <c r="M91" i="3" s="1"/>
  <c r="I69" i="1"/>
  <c r="L69" i="3" s="1"/>
  <c r="M69" i="3" s="1"/>
  <c r="I47" i="1"/>
  <c r="L47" i="3" s="1"/>
  <c r="M47" i="3" s="1"/>
  <c r="I25" i="1"/>
  <c r="L25" i="3" s="1"/>
  <c r="M25" i="3" s="1"/>
  <c r="I3" i="1"/>
  <c r="L3" i="3" s="1"/>
  <c r="M3" i="3" s="1"/>
  <c r="I30" i="1"/>
  <c r="L30" i="3" s="1"/>
  <c r="M30" i="3" s="1"/>
  <c r="I44" i="1"/>
  <c r="I43" i="1"/>
  <c r="L43" i="3" s="1"/>
  <c r="M43" i="3" s="1"/>
  <c r="I64" i="1"/>
  <c r="I41" i="1"/>
  <c r="L41" i="3" s="1"/>
  <c r="M41" i="3" s="1"/>
  <c r="I18" i="1"/>
  <c r="L18" i="3" s="1"/>
  <c r="I17" i="1"/>
  <c r="L17" i="3" s="1"/>
  <c r="M17" i="3" s="1"/>
  <c r="I16" i="1"/>
  <c r="L16" i="3" s="1"/>
  <c r="M16" i="3" s="1"/>
  <c r="I15" i="1"/>
  <c r="L15" i="3" s="1"/>
  <c r="M15" i="3" s="1"/>
  <c r="I80" i="1"/>
  <c r="L80" i="3" s="1"/>
  <c r="M80" i="3" s="1"/>
  <c r="I58" i="1"/>
  <c r="L58" i="3" s="1"/>
  <c r="M58" i="3" s="1"/>
  <c r="I14" i="1"/>
  <c r="L14" i="3" s="1"/>
  <c r="M14" i="3" s="1"/>
  <c r="I100" i="1"/>
  <c r="L100" i="3" s="1"/>
  <c r="M100" i="3" s="1"/>
  <c r="I45" i="1"/>
  <c r="L45" i="3" s="1"/>
  <c r="M45" i="3" s="1"/>
  <c r="I88" i="1"/>
  <c r="L88" i="3" s="1"/>
  <c r="M88" i="3" s="1"/>
  <c r="I65" i="1"/>
  <c r="L65" i="3" s="1"/>
  <c r="M65" i="3" s="1"/>
  <c r="I86" i="1"/>
  <c r="L86" i="3" s="1"/>
  <c r="M86" i="3" s="1"/>
  <c r="I63" i="1"/>
  <c r="L63" i="3" s="1"/>
  <c r="M63" i="3" s="1"/>
  <c r="I84" i="1"/>
  <c r="L84" i="3" s="1"/>
  <c r="M84" i="3" s="1"/>
  <c r="I60" i="1"/>
  <c r="L60" i="3" s="1"/>
  <c r="M60" i="3" s="1"/>
  <c r="I36" i="1"/>
  <c r="L36" i="3" s="1"/>
  <c r="M36" i="3" s="1"/>
  <c r="I20" i="1"/>
  <c r="I89" i="1"/>
  <c r="I85" i="1"/>
  <c r="L85" i="3" s="1"/>
  <c r="M85" i="3" s="1"/>
  <c r="I62" i="1"/>
  <c r="L62" i="3" s="1"/>
  <c r="M62" i="3" s="1"/>
  <c r="I61" i="1"/>
  <c r="L61" i="3" s="1"/>
  <c r="M61" i="3" s="1"/>
  <c r="I82" i="1"/>
  <c r="L82" i="3" s="1"/>
  <c r="M82" i="3" s="1"/>
  <c r="I59" i="1"/>
  <c r="I23" i="1"/>
  <c r="L23" i="3" s="1"/>
  <c r="M23" i="3" s="1"/>
  <c r="I66" i="1"/>
  <c r="L66" i="3" s="1"/>
  <c r="M66" i="3" s="1"/>
  <c r="I87" i="1"/>
  <c r="L87" i="3" s="1"/>
  <c r="M87" i="3" s="1"/>
  <c r="I67" i="1"/>
  <c r="L67" i="3" s="1"/>
  <c r="M67" i="3" s="1"/>
  <c r="I22" i="1"/>
  <c r="L22" i="3" s="1"/>
  <c r="M22" i="3" s="1"/>
  <c r="I21" i="1"/>
  <c r="L21" i="3" s="1"/>
  <c r="M21" i="3" s="1"/>
  <c r="I42" i="1"/>
  <c r="L42" i="3" s="1"/>
  <c r="M42" i="3" s="1"/>
  <c r="I19" i="1"/>
  <c r="L19" i="3" s="1"/>
  <c r="M19" i="3" s="1"/>
  <c r="I40" i="1"/>
  <c r="L40" i="3" s="1"/>
  <c r="M40" i="3" s="1"/>
  <c r="I83" i="1"/>
  <c r="L83" i="3" s="1"/>
  <c r="M83" i="3" s="1"/>
  <c r="I39" i="1"/>
  <c r="L39" i="3" s="1"/>
  <c r="M39" i="3" s="1"/>
  <c r="I38" i="1"/>
  <c r="L38" i="3" s="1"/>
  <c r="M38" i="3" s="1"/>
  <c r="I81" i="1"/>
  <c r="L81" i="3" s="1"/>
  <c r="M81" i="3" s="1"/>
  <c r="C8" i="3" l="1"/>
  <c r="C11" i="3"/>
  <c r="C31" i="3"/>
  <c r="B31" i="3" s="1"/>
  <c r="C28" i="3"/>
  <c r="B28" i="3" s="1"/>
  <c r="C27" i="3"/>
  <c r="B27" i="3" s="1"/>
  <c r="C26" i="3"/>
  <c r="B26" i="3" s="1"/>
  <c r="C24" i="3"/>
  <c r="B24" i="3" s="1"/>
  <c r="C23" i="3"/>
  <c r="B23" i="3" s="1"/>
  <c r="C22" i="3"/>
  <c r="B22" i="3" s="1"/>
  <c r="C6" i="3"/>
  <c r="C21" i="3"/>
  <c r="B21" i="3" s="1"/>
  <c r="C20" i="3"/>
  <c r="B20" i="3" s="1"/>
  <c r="C5" i="3"/>
  <c r="C15" i="3"/>
  <c r="B15" i="3" s="1"/>
  <c r="C30" i="3"/>
  <c r="B30" i="3" s="1"/>
  <c r="C29" i="3"/>
  <c r="B29" i="3" s="1"/>
  <c r="C19" i="3"/>
  <c r="B19" i="3" s="1"/>
  <c r="C18" i="3"/>
  <c r="B18" i="3" s="1"/>
  <c r="C17" i="3"/>
  <c r="B17" i="3" s="1"/>
  <c r="C35" i="3"/>
  <c r="B35" i="3" s="1"/>
  <c r="C34" i="3"/>
  <c r="B34" i="3" s="1"/>
  <c r="C33" i="3"/>
  <c r="B33" i="3" s="1"/>
  <c r="C16" i="3"/>
  <c r="B16" i="3" s="1"/>
  <c r="C32" i="3"/>
  <c r="B32" i="3" s="1"/>
</calcChain>
</file>

<file path=xl/sharedStrings.xml><?xml version="1.0" encoding="utf-8"?>
<sst xmlns="http://schemas.openxmlformats.org/spreadsheetml/2006/main" count="341" uniqueCount="225">
  <si>
    <t>Alders- bestemte udgifts- behov (1.000 kr.)</t>
  </si>
  <si>
    <t>Samlet folketal</t>
  </si>
  <si>
    <t>Socio- økono- miske udgifts- behov (1.000 kr.)</t>
  </si>
  <si>
    <t>Udgifts- behov i alt (1.000 kr.)</t>
  </si>
  <si>
    <t>Udgifts- behov pr. ind- bygger (kroner)</t>
  </si>
  <si>
    <t>101 København</t>
  </si>
  <si>
    <t>147 Frederiksberg</t>
  </si>
  <si>
    <t>151 Ballerup</t>
  </si>
  <si>
    <t>153 Brøndby</t>
  </si>
  <si>
    <t>155 Dragør</t>
  </si>
  <si>
    <t>157 Gentofte</t>
  </si>
  <si>
    <t>159 Gladsaxe</t>
  </si>
  <si>
    <t>161 Glostrup</t>
  </si>
  <si>
    <t>163 Herlev</t>
  </si>
  <si>
    <t>165 Albertslund</t>
  </si>
  <si>
    <t>167 Hvidovre</t>
  </si>
  <si>
    <t>169 Høje-Taastrup</t>
  </si>
  <si>
    <t>173 Lyngby-Taarbæk</t>
  </si>
  <si>
    <t>175 Rødovre</t>
  </si>
  <si>
    <t>183 Ishøj</t>
  </si>
  <si>
    <t>185 Tårnby</t>
  </si>
  <si>
    <t>187 Vallensbæk</t>
  </si>
  <si>
    <t>190 Furesø</t>
  </si>
  <si>
    <t>201 Allerød</t>
  </si>
  <si>
    <t>210 Fredensborg</t>
  </si>
  <si>
    <t>217 Helsingør</t>
  </si>
  <si>
    <t>219 Hillerød</t>
  </si>
  <si>
    <t>223 Hørsholm</t>
  </si>
  <si>
    <t>230 Rudersdal</t>
  </si>
  <si>
    <t>240 Egedal</t>
  </si>
  <si>
    <t>250 Frederikssund</t>
  </si>
  <si>
    <t>253 Greve</t>
  </si>
  <si>
    <t>259 Køge</t>
  </si>
  <si>
    <t>260 Halsnæs</t>
  </si>
  <si>
    <t>265 Roskilde</t>
  </si>
  <si>
    <t>269 Solrød</t>
  </si>
  <si>
    <t>270 Gribskov</t>
  </si>
  <si>
    <t>306 Odsherred</t>
  </si>
  <si>
    <t>316 Holbæk</t>
  </si>
  <si>
    <t>320 Faxe</t>
  </si>
  <si>
    <t>326 Kalundborg</t>
  </si>
  <si>
    <t>329 Ringsted</t>
  </si>
  <si>
    <t>330 Slagelse</t>
  </si>
  <si>
    <t>336 Stevns</t>
  </si>
  <si>
    <t>340 Sorø</t>
  </si>
  <si>
    <t>350 Lejre</t>
  </si>
  <si>
    <t>360 Lolland</t>
  </si>
  <si>
    <t>370 Næstved</t>
  </si>
  <si>
    <t>376 Guldborgsund</t>
  </si>
  <si>
    <t>390 Vordingborg</t>
  </si>
  <si>
    <t>410 Middelfart</t>
  </si>
  <si>
    <t>420 Assens</t>
  </si>
  <si>
    <t>430 Faaborg-Midtfyn</t>
  </si>
  <si>
    <t>440 Kerteminde</t>
  </si>
  <si>
    <t>450 Nyborg</t>
  </si>
  <si>
    <t>461 Odense</t>
  </si>
  <si>
    <t>479 Svendborg</t>
  </si>
  <si>
    <t>480 Nordfyn</t>
  </si>
  <si>
    <t>482 Langeland</t>
  </si>
  <si>
    <t>492 Ærø</t>
  </si>
  <si>
    <t>510 Haderslev</t>
  </si>
  <si>
    <t>530 Billund</t>
  </si>
  <si>
    <t>540 Sønderborg</t>
  </si>
  <si>
    <t>550 Tønder</t>
  </si>
  <si>
    <t>561 Esbjerg</t>
  </si>
  <si>
    <t>563 Fanø</t>
  </si>
  <si>
    <t>573 Varde</t>
  </si>
  <si>
    <t>575 Vejen</t>
  </si>
  <si>
    <t>580 Aabenraa</t>
  </si>
  <si>
    <t>607 Fredericia</t>
  </si>
  <si>
    <t>615 Horsens</t>
  </si>
  <si>
    <t>621 Kolding</t>
  </si>
  <si>
    <t>630 Vejle</t>
  </si>
  <si>
    <t>657 Herning</t>
  </si>
  <si>
    <t>661 Holstebro</t>
  </si>
  <si>
    <t>665 Lemvig</t>
  </si>
  <si>
    <t>671 Struer</t>
  </si>
  <si>
    <t>706 Syddjurs</t>
  </si>
  <si>
    <t>707 Norddjurs</t>
  </si>
  <si>
    <t>710 Favrskov</t>
  </si>
  <si>
    <t>727 Odder</t>
  </si>
  <si>
    <t>730 Randers</t>
  </si>
  <si>
    <t>740 Silkeborg</t>
  </si>
  <si>
    <t>741 Samsø</t>
  </si>
  <si>
    <t>746 Skanderborg</t>
  </si>
  <si>
    <t>751 Aarhus</t>
  </si>
  <si>
    <t>756 Ikast-Brande</t>
  </si>
  <si>
    <t>760 Ringkøbing-Skjern</t>
  </si>
  <si>
    <t>766 Hedensted</t>
  </si>
  <si>
    <t>773 Morsø</t>
  </si>
  <si>
    <t>779 Skive</t>
  </si>
  <si>
    <t>787 Thisted</t>
  </si>
  <si>
    <t>791 Viborg</t>
  </si>
  <si>
    <t>810 Brønderslev</t>
  </si>
  <si>
    <t>813 Frederikshavn</t>
  </si>
  <si>
    <t>820 Vesthimmerland</t>
  </si>
  <si>
    <t>825 Læsø</t>
  </si>
  <si>
    <t>840 Rebild</t>
  </si>
  <si>
    <t>846 Mariagerfjord</t>
  </si>
  <si>
    <t>849 Jammerbugt</t>
  </si>
  <si>
    <t>851 Aalborg</t>
  </si>
  <si>
    <t>860 Hjørring</t>
  </si>
  <si>
    <t>HELE LANDET</t>
  </si>
  <si>
    <t>Kommune</t>
  </si>
  <si>
    <t>400 Bornholm kommune</t>
  </si>
  <si>
    <t>Udgiftsbehov indeks 2026</t>
  </si>
  <si>
    <t>Udgiftsbehov indeks 2027</t>
  </si>
  <si>
    <t>Hele landet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</si>
  <si>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</si>
  <si>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</si>
  <si>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</si>
  <si>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</si>
  <si>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</si>
  <si>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</si>
  <si>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</si>
  <si>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</si>
  <si>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</si>
  <si>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</si>
  <si>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</si>
  <si>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</si>
  <si>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</si>
  <si>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</si>
  <si>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</si>
  <si>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</si>
  <si>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</si>
  <si>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</si>
  <si>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</si>
  <si>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</si>
  <si>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</si>
  <si>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</si>
  <si>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</si>
  <si>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</si>
  <si>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</si>
  <si>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</si>
  <si>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</si>
  <si>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</si>
  <si>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</si>
  <si>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</si>
  <si>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</si>
  <si>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</si>
  <si>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</si>
  <si>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</si>
  <si>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</si>
  <si>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</si>
  <si>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</si>
  <si>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</si>
  <si>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</si>
  <si>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</si>
  <si>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</si>
  <si>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</si>
  <si>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</si>
  <si>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</si>
  <si>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</si>
  <si>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</si>
  <si>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</si>
  <si>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</si>
  <si>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</si>
  <si>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</si>
  <si>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</si>
  <si>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</si>
  <si>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</si>
  <si>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</si>
  <si>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</si>
  <si>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</si>
  <si>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</si>
  <si>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</si>
  <si>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</si>
  <si>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</si>
  <si>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</si>
  <si>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</si>
  <si>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</si>
  <si>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</si>
  <si>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</si>
  <si>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</si>
  <si>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</si>
  <si>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</si>
  <si>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</si>
  <si>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</si>
  <si>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</si>
  <si>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</si>
  <si>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</si>
  <si>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</si>
  <si>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</si>
  <si>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</si>
  <si>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</si>
  <si>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</si>
  <si>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</si>
  <si>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</si>
  <si>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</si>
  <si>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</si>
  <si>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</si>
  <si>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</si>
  <si>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</si>
  <si>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</si>
  <si>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</si>
  <si>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</si>
  <si>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</si>
  <si>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</si>
  <si>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</t>
  </si>
  <si>
    <t>Læsø</t>
  </si>
  <si>
    <t>Rebild</t>
  </si>
  <si>
    <t>Mariagerfjord</t>
  </si>
  <si>
    <t>Jammerbugt</t>
  </si>
  <si>
    <t>Aalborg</t>
  </si>
  <si>
    <t>Hjørring</t>
  </si>
  <si>
    <t>Aldersbestemt udgiftsbehov pr. indbygger</t>
  </si>
  <si>
    <t>Socioøkonomisk udgiftsbehov pr. indbygger</t>
  </si>
  <si>
    <t>Socioøkonomisk indeks</t>
  </si>
  <si>
    <t>Aldersbestemt udgiftsbehov indeks</t>
  </si>
  <si>
    <t>Aldersbestemt udgiftsbehov indeks 2026</t>
  </si>
  <si>
    <t>Aldersbestemt udgiftsbehov indeks 2027</t>
  </si>
  <si>
    <t>Socioøkonomisk indeks 2026</t>
  </si>
  <si>
    <t>Socioøkonomisk indeks 2027</t>
  </si>
  <si>
    <t>Bornholm</t>
  </si>
  <si>
    <t xml:space="preserve">UDVIKLING udgiftsbehov i alt indeks </t>
  </si>
  <si>
    <t xml:space="preserve">UDVIKLING Socioøkonomisk indeks </t>
  </si>
  <si>
    <t xml:space="preserve">UDVIKLING Aldersbestemt udgiftsbehov indeks </t>
  </si>
  <si>
    <t>Antal kommuner med lavere indeks i 2027 end 2026</t>
  </si>
  <si>
    <t>Antal kommuner med højere indeks i 2027 end 2026</t>
  </si>
  <si>
    <t>Antal kommuner over landsgennemsnit 2027</t>
  </si>
  <si>
    <t>Antal kommuner over landsgennemsnit 2026</t>
  </si>
  <si>
    <t>Antal kommuner under landsgennemsnit 2027</t>
  </si>
  <si>
    <t>Antal kommuner under landsgennemsnit 2026</t>
  </si>
  <si>
    <t>Kommuner med størst spring (mindre udgiftsbehov)</t>
  </si>
  <si>
    <t>Kommuner med størst spring (højere udgiftsbehov)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</si>
</sst>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0.0"/>
    <numFmt numFmtId="167" formatCode="_-* #,##0.0_-;\-* #,##0.0_-;_-* &quot;-&quot;??_-;_-@_-"/>
    <numFmt numFmtId="168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/>
    </xf>
    <xf numFmtId="166" fontId="0" fillId="0" borderId="0" xfId="0" applyNumberFormat="1"/>
    <xf numFmtId="1" fontId="0" fillId="0" borderId="0" xfId="0" applyNumberFormat="1"/>
    <xf numFmtId="0" fontId="2" fillId="0" borderId="0" xfId="0" applyFont="1"/>
    <xf numFmtId="43" fontId="0" fillId="0" borderId="0" xfId="1" applyFont="1"/>
    <xf numFmtId="167" fontId="0" fillId="0" borderId="0" xfId="1" applyNumberFormat="1" applyFont="1"/>
    <xf numFmtId="168" fontId="0" fillId="0" borderId="0" xfId="1" applyNumberFormat="1" applyFont="1"/>
    <xf numFmtId="167" fontId="0" fillId="0" borderId="0" xfId="0" applyNumberFormat="1"/>
    <xf numFmtId="166" fontId="0" fillId="0" borderId="0" xfId="1" applyNumberFormat="1" applyFont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2" fillId="0" borderId="4" xfId="0" applyFont="1" applyBorder="1"/>
    <xf numFmtId="43" fontId="0" fillId="0" borderId="5" xfId="1" applyFont="1" applyBorder="1"/>
    <xf numFmtId="0" fontId="2" fillId="0" borderId="6" xfId="0" applyFont="1" applyBorder="1"/>
    <xf numFmtId="43" fontId="0" fillId="0" borderId="7" xfId="1" applyFont="1" applyBorder="1"/>
    <xf numFmtId="43" fontId="0" fillId="0" borderId="3" xfId="1" applyFont="1" applyBorder="1"/>
    <xf numFmtId="0" fontId="2" fillId="0" borderId="2" xfId="0" applyFont="1" applyBorder="1"/>
    <xf numFmtId="0" fontId="0" fillId="0" borderId="4" xfId="0" applyFont="1" applyBorder="1"/>
    <xf numFmtId="0" fontId="0" fillId="0" borderId="6" xfId="0" applyFont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0" xfId="0" applyFont="1" applyAlignment="1">
      <alignment horizontal="left"/>
    </xf>
    <xf numFmtId="43" fontId="2" fillId="0" borderId="0" xfId="1" applyFont="1"/>
    <xf numFmtId="168" fontId="2" fillId="0" borderId="0" xfId="1" applyNumberFormat="1" applyFont="1"/>
    <xf numFmtId="1" fontId="2" fillId="0" borderId="0" xfId="0" applyNumberFormat="1" applyFont="1"/>
    <xf numFmtId="0" fontId="2" fillId="0" borderId="8" xfId="0" applyFont="1" applyBorder="1" applyAlignment="1">
      <alignment horizontal="left"/>
    </xf>
    <xf numFmtId="43" fontId="2" fillId="0" borderId="9" xfId="1" applyFont="1" applyBorder="1"/>
    <xf numFmtId="168" fontId="2" fillId="0" borderId="9" xfId="1" applyNumberFormat="1" applyFont="1" applyBorder="1"/>
    <xf numFmtId="1" fontId="2" fillId="0" borderId="10" xfId="0" applyNumberFormat="1" applyFont="1" applyBorder="1"/>
    <xf numFmtId="0" fontId="2" fillId="0" borderId="9" xfId="0" applyFont="1" applyBorder="1"/>
  </cellXfs>
  <cellStyles count="2">
    <cellStyle name="Komma" xfId="1" builtinId="3"/>
    <cellStyle name="Normal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8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8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8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8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</dxf>
    <dxf>
      <numFmt numFmtId="167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7" formatCode="_-* #,##0.0_-;\-* #,##0.0_-;_-* &quot;-&quot;??_-;_-@_-"/>
    </dxf>
    <dxf>
      <numFmt numFmtId="166" formatCode="0.0"/>
    </dxf>
    <dxf>
      <numFmt numFmtId="166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0.0"/>
    </dxf>
    <dxf>
      <numFmt numFmtId="166" formatCode="0.0"/>
    </dxf>
    <dxf>
      <numFmt numFmtId="166" formatCode="0.0"/>
    </dxf>
    <dxf>
      <numFmt numFmtId="166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109906-81DD-43E1-8B5C-7AEC292A64FF}" name="Tabel1" displayName="Tabel1" ref="G1:P99" totalsRowShown="0">
  <autoFilter ref="G1:P99" xr:uid="{7A109906-81DD-43E1-8B5C-7AEC292A64FF}"/>
  <tableColumns count="10">
    <tableColumn id="1" xr3:uid="{87CC63C8-1370-40CE-99E9-21795F014E85}" name="Kommune"/>
    <tableColumn id="2" xr3:uid="{349D30D3-16E3-4186-A8D4-FF3D6A496EC2}" name="Aldersbestemt udgiftsbehov indeks 2026" dataDxfId="28">
      <calculatedColumnFormula>_xlfn.XLOOKUP(G2,'2026'!B:B,'2026'!E:E)</calculatedColumnFormula>
    </tableColumn>
    <tableColumn id="3" xr3:uid="{A00FFAF4-0748-4915-96DC-A0FFC8E328A9}" name="Aldersbestemt udgiftsbehov indeks 2027" dataDxfId="27">
      <calculatedColumnFormula>_xlfn.XLOOKUP(G2,'2027'!B:B,'2027'!E:E)</calculatedColumnFormula>
    </tableColumn>
    <tableColumn id="4" xr3:uid="{39204401-14B9-4B75-8AE3-28926DFCD57D}" name="UDVIKLING Aldersbestemt udgiftsbehov indeks " dataDxfId="26">
      <calculatedColumnFormula>I2-H2</calculatedColumnFormula>
    </tableColumn>
    <tableColumn id="5" xr3:uid="{E0FB697C-45EF-4C46-81B0-046016AF883E}" name="Socioøkonomisk indeks 2026" dataDxfId="25" dataCellStyle="Komma">
      <calculatedColumnFormula>_xlfn.XLOOKUP(G2,'2026'!B:B,'2026'!I:I)</calculatedColumnFormula>
    </tableColumn>
    <tableColumn id="6" xr3:uid="{F10E5E60-D6F9-4D5D-9DD0-EA18E37DEC51}" name="Socioøkonomisk indeks 2027" dataDxfId="24">
      <calculatedColumnFormula>_xlfn.XLOOKUP(G2,'2027'!B:B,'2027'!I:I)</calculatedColumnFormula>
    </tableColumn>
    <tableColumn id="7" xr3:uid="{A4739F3E-E2C2-43C2-8AF5-C23FFA50465F}" name="UDVIKLING Socioøkonomisk indeks " dataDxfId="23">
      <calculatedColumnFormula>L2-K2</calculatedColumnFormula>
    </tableColumn>
    <tableColumn id="8" xr3:uid="{2B931848-6C99-484A-8D05-29EA8C601C21}" name="Udgiftsbehov indeks 2026" dataDxfId="22" dataCellStyle="Komma">
      <calculatedColumnFormula>_xlfn.XLOOKUP(G2,'2026'!B:B,'2026'!L:L)</calculatedColumnFormula>
    </tableColumn>
    <tableColumn id="9" xr3:uid="{92A2FC81-9722-403A-A043-C6B3BF33D486}" name="Udgiftsbehov indeks 2027" dataDxfId="21" dataCellStyle="Komma">
      <calculatedColumnFormula>_xlfn.XLOOKUP(G2,'2027'!B:B,'2027'!L:L)</calculatedColumnFormula>
    </tableColumn>
    <tableColumn id="10" xr3:uid="{5176174F-0D61-4534-BE24-9C94B28CB89F}" name="UDVIKLING udgiftsbehov i alt indeks " dataDxfId="20">
      <calculatedColumnFormula>O2-N2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394E6E-7948-4FC1-9FFD-0362CC85712E}" name="Tabel2" displayName="Tabel2" ref="B1:L100" totalsRowShown="0" headerRowDxfId="13">
  <autoFilter ref="B1:L100" xr:uid="{06394E6E-7948-4FC1-9FFD-0362CC85712E}"/>
  <tableColumns count="11">
    <tableColumn id="1" xr3:uid="{4245D3FE-CA29-4E47-BB9F-853C77576BF8}" name="Kommune" dataDxfId="19"/>
    <tableColumn id="2" xr3:uid="{8D5F69D9-3BFE-4EDA-8188-3A16D75D7E63}" name="Alders- bestemte udgifts- behov (1.000 kr.)"/>
    <tableColumn id="3" xr3:uid="{7BBAB7EA-B292-4D8D-B96A-8E173E0D0B5C}" name="Aldersbestemt udgiftsbehov pr. indbygger" dataDxfId="18" dataCellStyle="Komma">
      <calculatedColumnFormula>C2*1000/F2</calculatedColumnFormula>
    </tableColumn>
    <tableColumn id="4" xr3:uid="{3F63B295-1695-4FE9-B0FD-E3926423EEB8}" name="Aldersbestemt udgiftsbehov indeks" dataDxfId="17" dataCellStyle="Komma">
      <calculatedColumnFormula>D2/D$100*100</calculatedColumnFormula>
    </tableColumn>
    <tableColumn id="5" xr3:uid="{91769A2E-D33F-48AF-A2B7-441D25876E86}" name="Samlet folketal"/>
    <tableColumn id="6" xr3:uid="{8BD0FAFC-DEF0-4358-87AD-BD218F14480C}" name="Socio- økono- miske udgifts- behov (1.000 kr.)"/>
    <tableColumn id="7" xr3:uid="{F3C34CE8-E9B3-4B03-95D6-CD4AFD66585D}" name="Socioøkonomisk udgiftsbehov pr. indbygger" dataDxfId="16" dataCellStyle="Komma">
      <calculatedColumnFormula>G2*1000/F2</calculatedColumnFormula>
    </tableColumn>
    <tableColumn id="8" xr3:uid="{B5AC8281-E5D4-48E5-BC47-9804B5F03E30}" name="Socioøkonomisk indeks" dataDxfId="15" dataCellStyle="Komma">
      <calculatedColumnFormula>H2/H$100*100</calculatedColumnFormula>
    </tableColumn>
    <tableColumn id="9" xr3:uid="{64830FDA-496E-4E3D-BCD6-ACEBF7FDB711}" name="Udgifts- behov i alt (1.000 kr.)"/>
    <tableColumn id="10" xr3:uid="{D75D9C80-622F-4585-A379-1072A8878F7E}" name="Udgifts- behov pr. ind- bygger (kroner)"/>
    <tableColumn id="11" xr3:uid="{0D9F1F61-2700-42C9-90AF-903866ACBF4F}" name="Udgiftsbehov indeks 2027" dataDxfId="14">
      <calculatedColumnFormula>K2/K$100*100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3615EB-7F28-4927-9DC0-DC06D214BE1F}" name="Tabel3" displayName="Tabel3" ref="B1:L99" totalsRowShown="0" headerRowDxfId="0" dataDxfId="1" headerRowCellStyle="Komma" dataCellStyle="Komma">
  <autoFilter ref="B1:L99" xr:uid="{FA3615EB-7F28-4927-9DC0-DC06D214BE1F}"/>
  <tableColumns count="11">
    <tableColumn id="1" xr3:uid="{7B3D70CC-A4CB-42D2-A5E6-7CF9C4DE7A4F}" name="Kommune" dataDxfId="12">
      <calculatedColumnFormula>INDEX(_xlfn.TEXTSPLIT(A2," "),1,2)</calculatedColumnFormula>
    </tableColumn>
    <tableColumn id="2" xr3:uid="{C852CF2D-880F-4E83-BEAB-3F8418C518B3}" name="Alders- bestemte udgifts- behov (1.000 kr.)" dataDxfId="11" dataCellStyle="Komma"/>
    <tableColumn id="3" xr3:uid="{D3A29560-CA80-41F0-A17C-EFC4272A8DF1}" name="Aldersbestemt udgiftsbehov pr. indbygger" dataDxfId="10" dataCellStyle="Komma">
      <calculatedColumnFormula>C2*1000/F2</calculatedColumnFormula>
    </tableColumn>
    <tableColumn id="4" xr3:uid="{92795365-B9B6-4F1B-894E-18DB253FB694}" name="Aldersbestemt udgiftsbehov indeks" dataDxfId="9" dataCellStyle="Komma">
      <calculatedColumnFormula>D2/D$100*100</calculatedColumnFormula>
    </tableColumn>
    <tableColumn id="5" xr3:uid="{12EDB871-3B5B-46D3-85C0-6EA85414CDCA}" name="Samlet folketal" dataDxfId="8" dataCellStyle="Komma"/>
    <tableColumn id="6" xr3:uid="{0338F2ED-B3AF-4B80-ADDD-BD21E0497DEB}" name="Socio- økono- miske udgifts- behov (1.000 kr.)" dataDxfId="7" dataCellStyle="Komma"/>
    <tableColumn id="7" xr3:uid="{CF2E2CC1-042E-4F5F-ACEB-481C4B98179D}" name="Socioøkonomisk udgiftsbehov pr. indbygger" dataDxfId="6" dataCellStyle="Komma">
      <calculatedColumnFormula>G2*1000/F2</calculatedColumnFormula>
    </tableColumn>
    <tableColumn id="8" xr3:uid="{6A9F760D-468B-4064-B049-2D794E64DA44}" name="Socioøkonomisk indeks" dataDxfId="5" dataCellStyle="Komma">
      <calculatedColumnFormula>H2/H$100*100</calculatedColumnFormula>
    </tableColumn>
    <tableColumn id="9" xr3:uid="{FAFCF44C-B7B3-4300-A5FB-00A0AC6A781A}" name="Udgifts- behov i alt (1.000 kr.)" dataDxfId="4" dataCellStyle="Komma"/>
    <tableColumn id="10" xr3:uid="{0531F573-C65B-40F2-9797-E0DE30E2AA06}" name="Udgifts- behov pr. ind- bygger (kroner)" dataDxfId="3" dataCellStyle="Komma"/>
    <tableColumn id="11" xr3:uid="{8D434F61-0541-4D26-9F12-56069F6ACCAB}" name="Udgiftsbehov indeks 2026" dataDxfId="2">
      <calculatedColumnFormula>K2/K$100*100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0D57-8D27-4168-AE4A-7E96D767C680}">
  <dimension ref="B1:AC100"/>
  <sheetViews>
    <sheetView tabSelected="1" workbookViewId="0">
      <selection activeCell="F16" sqref="F16"/>
    </sheetView>
  </sheetViews>
  <sheetFormatPr defaultRowHeight="15" x14ac:dyDescent="0.25"/>
  <cols>
    <col min="1" max="2" width="47.5703125" bestFit="1" customWidth="1"/>
    <col min="3" max="3" width="6" bestFit="1" customWidth="1"/>
    <col min="7" max="7" width="17.28515625" bestFit="1" customWidth="1"/>
    <col min="8" max="9" width="38.140625" customWidth="1"/>
    <col min="10" max="10" width="44.140625" customWidth="1"/>
    <col min="11" max="12" width="28.5703125" customWidth="1"/>
    <col min="13" max="13" width="34.5703125" customWidth="1"/>
    <col min="14" max="15" width="25.28515625" customWidth="1"/>
    <col min="16" max="16" width="34.85546875" customWidth="1"/>
    <col min="18" max="18" width="46.7109375" bestFit="1" customWidth="1"/>
    <col min="27" max="27" width="47" bestFit="1" customWidth="1"/>
    <col min="28" max="28" width="46.7109375" bestFit="1" customWidth="1"/>
  </cols>
  <sheetData>
    <row r="1" spans="2:16" x14ac:dyDescent="0.25">
      <c r="G1" t="s">
        <v>103</v>
      </c>
      <c r="H1" t="s">
        <v>209</v>
      </c>
      <c r="I1" t="s">
        <v>210</v>
      </c>
      <c r="J1" t="s">
        <v>216</v>
      </c>
      <c r="K1" t="s">
        <v>211</v>
      </c>
      <c r="L1" t="s">
        <v>212</v>
      </c>
      <c r="M1" t="s">
        <v>215</v>
      </c>
      <c r="N1" t="s">
        <v>105</v>
      </c>
      <c r="O1" t="s">
        <v>106</v>
      </c>
      <c r="P1" t="s">
        <v>214</v>
      </c>
    </row>
    <row r="2" spans="2:16" x14ac:dyDescent="0.25">
      <c r="G2" t="s">
        <v>108</v>
      </c>
      <c r="H2" s="2">
        <f>_xlfn.XLOOKUP(G2,'2026'!B:B,'2026'!E:E)</f>
        <v>90.348154565745233</v>
      </c>
      <c r="I2" s="2">
        <f>_xlfn.XLOOKUP(G2,'2027'!B:B,'2027'!E:E)</f>
        <v>91.318208483265281</v>
      </c>
      <c r="J2" s="2">
        <f>I2-H2</f>
        <v>0.97005391752004755</v>
      </c>
      <c r="K2" s="9">
        <f>_xlfn.XLOOKUP(G2,'2026'!B:B,'2026'!I:I)</f>
        <v>101.9224763600801</v>
      </c>
      <c r="L2" s="2">
        <f>_xlfn.XLOOKUP(G2,'2027'!B:B,'2027'!I:I)</f>
        <v>98.864596652468791</v>
      </c>
      <c r="M2" s="2">
        <f>L2-K2</f>
        <v>-3.0578797076113062</v>
      </c>
      <c r="N2" s="6">
        <f>_xlfn.XLOOKUP(G2,'2026'!B:B,'2026'!L:L)</f>
        <v>94.167229833507406</v>
      </c>
      <c r="O2" s="6">
        <f>_xlfn.XLOOKUP(G2,'2027'!B:B,'2027'!L:L)</f>
        <v>93.809396587916495</v>
      </c>
      <c r="P2" s="8">
        <f>O2-N2</f>
        <v>-0.35783324559091056</v>
      </c>
    </row>
    <row r="3" spans="2:16" x14ac:dyDescent="0.25">
      <c r="G3" t="s">
        <v>109</v>
      </c>
      <c r="H3" s="2">
        <f>_xlfn.XLOOKUP(G3,'2026'!B:B,'2026'!E:E)</f>
        <v>94.656964329902095</v>
      </c>
      <c r="I3" s="2">
        <f>_xlfn.XLOOKUP(G3,'2027'!B:B,'2027'!E:E)</f>
        <v>94.636237931724281</v>
      </c>
      <c r="J3" s="2">
        <f t="shared" ref="J3:J66" si="0">I3-H3</f>
        <v>-2.0726398177814076E-2</v>
      </c>
      <c r="K3" s="9">
        <f>_xlfn.XLOOKUP(G3,'2026'!B:B,'2026'!I:I)</f>
        <v>72.428630718700632</v>
      </c>
      <c r="L3" s="2">
        <f>_xlfn.XLOOKUP(G3,'2027'!B:B,'2027'!I:I)</f>
        <v>70.32627028153216</v>
      </c>
      <c r="M3" s="2">
        <f t="shared" ref="M3:M66" si="1">L3-K3</f>
        <v>-2.1023604371684712</v>
      </c>
      <c r="N3" s="6">
        <f>_xlfn.XLOOKUP(G3,'2026'!B:B,'2026'!L:L)</f>
        <v>87.320759353689255</v>
      </c>
      <c r="O3" s="6">
        <f>_xlfn.XLOOKUP(G3,'2027'!B:B,'2027'!L:L)</f>
        <v>86.615014694095649</v>
      </c>
      <c r="P3" s="8">
        <f t="shared" ref="P3:P66" si="2">O3-N3</f>
        <v>-0.70574465959360566</v>
      </c>
    </row>
    <row r="4" spans="2:16" x14ac:dyDescent="0.25">
      <c r="G4" t="s">
        <v>110</v>
      </c>
      <c r="H4" s="2">
        <f>_xlfn.XLOOKUP(G4,'2026'!B:B,'2026'!E:E)</f>
        <v>102.06622385264377</v>
      </c>
      <c r="I4" s="2">
        <f>_xlfn.XLOOKUP(G4,'2027'!B:B,'2027'!E:E)</f>
        <v>102.34478336181627</v>
      </c>
      <c r="J4" s="2">
        <f t="shared" si="0"/>
        <v>0.27855950917249572</v>
      </c>
      <c r="K4" s="9">
        <f>_xlfn.XLOOKUP(G4,'2026'!B:B,'2026'!I:I)</f>
        <v>124.26510080622405</v>
      </c>
      <c r="L4" s="2">
        <f>_xlfn.XLOOKUP(G4,'2027'!B:B,'2027'!I:I)</f>
        <v>123.11140447758761</v>
      </c>
      <c r="M4" s="2">
        <f t="shared" si="1"/>
        <v>-1.1536963286364426</v>
      </c>
      <c r="N4" s="6">
        <f>_xlfn.XLOOKUP(G4,'2026'!B:B,'2026'!L:L)</f>
        <v>109.39116544817841</v>
      </c>
      <c r="O4" s="6">
        <f>_xlfn.XLOOKUP(G4,'2027'!B:B,'2027'!L:L)</f>
        <v>109.19812220907599</v>
      </c>
      <c r="P4" s="8">
        <f t="shared" si="2"/>
        <v>-0.1930432391024226</v>
      </c>
    </row>
    <row r="5" spans="2:16" x14ac:dyDescent="0.25">
      <c r="B5" s="18" t="s">
        <v>217</v>
      </c>
      <c r="C5" s="10">
        <f>COUNTIF(P2:P99,"&lt;0")</f>
        <v>48</v>
      </c>
      <c r="G5" t="s">
        <v>111</v>
      </c>
      <c r="H5" s="2">
        <f>_xlfn.XLOOKUP(G5,'2026'!B:B,'2026'!E:E)</f>
        <v>99.052309980561006</v>
      </c>
      <c r="I5" s="2">
        <f>_xlfn.XLOOKUP(G5,'2027'!B:B,'2027'!E:E)</f>
        <v>99.238693224041498</v>
      </c>
      <c r="J5" s="2">
        <f t="shared" si="0"/>
        <v>0.18638324348049196</v>
      </c>
      <c r="K5" s="9">
        <f>_xlfn.XLOOKUP(G5,'2026'!B:B,'2026'!I:I)</f>
        <v>159.36582936901016</v>
      </c>
      <c r="L5" s="2">
        <f>_xlfn.XLOOKUP(G5,'2027'!B:B,'2027'!I:I)</f>
        <v>157.50231147866089</v>
      </c>
      <c r="M5" s="2">
        <f t="shared" si="1"/>
        <v>-1.8635178903492715</v>
      </c>
      <c r="N5" s="6">
        <f>_xlfn.XLOOKUP(G5,'2026'!B:B,'2026'!L:L)</f>
        <v>118.95558149536156</v>
      </c>
      <c r="O5" s="6">
        <f>_xlfn.XLOOKUP(G5,'2027'!B:B,'2027'!L:L)</f>
        <v>118.46621630217675</v>
      </c>
      <c r="P5" s="8">
        <f t="shared" si="2"/>
        <v>-0.48936519318480975</v>
      </c>
    </row>
    <row r="6" spans="2:16" x14ac:dyDescent="0.25">
      <c r="B6" s="13" t="s">
        <v>218</v>
      </c>
      <c r="C6" s="11">
        <f>COUNTIF(P2:P99,"&gt;0")</f>
        <v>50</v>
      </c>
      <c r="G6" t="s">
        <v>112</v>
      </c>
      <c r="H6" s="2">
        <f>_xlfn.XLOOKUP(G6,'2026'!B:B,'2026'!E:E)</f>
        <v>108.00054604649665</v>
      </c>
      <c r="I6" s="2">
        <f>_xlfn.XLOOKUP(G6,'2027'!B:B,'2027'!E:E)</f>
        <v>107.4324075874526</v>
      </c>
      <c r="J6" s="2">
        <f t="shared" si="0"/>
        <v>-0.56813845904405014</v>
      </c>
      <c r="K6" s="9">
        <f>_xlfn.XLOOKUP(G6,'2026'!B:B,'2026'!I:I)</f>
        <v>63.23975870804108</v>
      </c>
      <c r="L6" s="2">
        <f>_xlfn.XLOOKUP(G6,'2027'!B:B,'2027'!I:I)</f>
        <v>60.972274300710083</v>
      </c>
      <c r="M6" s="2">
        <f t="shared" si="1"/>
        <v>-2.267484407330997</v>
      </c>
      <c r="N6" s="6">
        <f>_xlfn.XLOOKUP(G6,'2026'!B:B,'2026'!L:L)</f>
        <v>93.229710634637826</v>
      </c>
      <c r="O6" s="6">
        <f>_xlfn.XLOOKUP(G6,'2027'!B:B,'2027'!L:L)</f>
        <v>92.100810401638611</v>
      </c>
      <c r="P6" s="8">
        <f t="shared" si="2"/>
        <v>-1.1289002329992144</v>
      </c>
    </row>
    <row r="7" spans="2:16" x14ac:dyDescent="0.25">
      <c r="B7" s="13"/>
      <c r="C7" s="11"/>
      <c r="G7" t="s">
        <v>113</v>
      </c>
      <c r="H7" s="2">
        <f>_xlfn.XLOOKUP(G7,'2026'!B:B,'2026'!E:E)</f>
        <v>103.68569893482341</v>
      </c>
      <c r="I7" s="2">
        <f>_xlfn.XLOOKUP(G7,'2027'!B:B,'2027'!E:E)</f>
        <v>103.47414538452639</v>
      </c>
      <c r="J7" s="2">
        <f t="shared" si="0"/>
        <v>-0.21155355029701184</v>
      </c>
      <c r="K7" s="9">
        <f>_xlfn.XLOOKUP(G7,'2026'!B:B,'2026'!I:I)</f>
        <v>64.172223984715743</v>
      </c>
      <c r="L7" s="2">
        <f>_xlfn.XLOOKUP(G7,'2027'!B:B,'2027'!I:I)</f>
        <v>63.291227818863526</v>
      </c>
      <c r="M7" s="2">
        <f t="shared" si="1"/>
        <v>-0.88099616585221696</v>
      </c>
      <c r="N7" s="6">
        <f>_xlfn.XLOOKUP(G7,'2026'!B:B,'2026'!L:L)</f>
        <v>90.645696381397073</v>
      </c>
      <c r="O7" s="6">
        <f>_xlfn.XLOOKUP(G7,'2027'!B:B,'2027'!L:L)</f>
        <v>90.214113965115843</v>
      </c>
      <c r="P7" s="8">
        <f t="shared" si="2"/>
        <v>-0.43158241628123051</v>
      </c>
    </row>
    <row r="8" spans="2:16" x14ac:dyDescent="0.25">
      <c r="B8" s="13" t="s">
        <v>219</v>
      </c>
      <c r="C8" s="11">
        <f>COUNTIF(O2:O99,"&gt;100")</f>
        <v>64</v>
      </c>
      <c r="G8" t="s">
        <v>114</v>
      </c>
      <c r="H8" s="2">
        <f>_xlfn.XLOOKUP(G8,'2026'!B:B,'2026'!E:E)</f>
        <v>100.50727697560551</v>
      </c>
      <c r="I8" s="2">
        <f>_xlfn.XLOOKUP(G8,'2027'!B:B,'2027'!E:E)</f>
        <v>100.89792408022706</v>
      </c>
      <c r="J8" s="2">
        <f t="shared" si="0"/>
        <v>0.39064710462155006</v>
      </c>
      <c r="K8" s="9">
        <f>_xlfn.XLOOKUP(G8,'2026'!B:B,'2026'!I:I)</f>
        <v>105.41032635706938</v>
      </c>
      <c r="L8" s="2">
        <f>_xlfn.XLOOKUP(G8,'2027'!B:B,'2027'!I:I)</f>
        <v>105.70131061919872</v>
      </c>
      <c r="M8" s="2">
        <f t="shared" si="1"/>
        <v>0.29098426212934214</v>
      </c>
      <c r="N8" s="6">
        <f>_xlfn.XLOOKUP(G8,'2026'!B:B,'2026'!L:L)</f>
        <v>102.12447011119986</v>
      </c>
      <c r="O8" s="6">
        <f>_xlfn.XLOOKUP(G8,'2027'!B:B,'2027'!L:L)</f>
        <v>102.48336577484321</v>
      </c>
      <c r="P8" s="8">
        <f t="shared" si="2"/>
        <v>0.35889566364335224</v>
      </c>
    </row>
    <row r="9" spans="2:16" x14ac:dyDescent="0.25">
      <c r="B9" s="13" t="s">
        <v>220</v>
      </c>
      <c r="C9" s="11">
        <f>COUNTIF(N2:N99,"&gt;100")</f>
        <v>62</v>
      </c>
      <c r="G9" t="s">
        <v>115</v>
      </c>
      <c r="H9" s="2">
        <f>_xlfn.XLOOKUP(G9,'2026'!B:B,'2026'!E:E)</f>
        <v>99.293786278244795</v>
      </c>
      <c r="I9" s="2">
        <f>_xlfn.XLOOKUP(G9,'2027'!B:B,'2027'!E:E)</f>
        <v>99.20877757655046</v>
      </c>
      <c r="J9" s="2">
        <f t="shared" si="0"/>
        <v>-8.5008701694334832E-2</v>
      </c>
      <c r="K9" s="9">
        <f>_xlfn.XLOOKUP(G9,'2026'!B:B,'2026'!I:I)</f>
        <v>118.57479516259531</v>
      </c>
      <c r="L9" s="2">
        <f>_xlfn.XLOOKUP(G9,'2027'!B:B,'2027'!I:I)</f>
        <v>118.17408301078109</v>
      </c>
      <c r="M9" s="2">
        <f t="shared" si="1"/>
        <v>-0.40071215181421849</v>
      </c>
      <c r="N9" s="6">
        <f>_xlfn.XLOOKUP(G9,'2026'!B:B,'2026'!L:L)</f>
        <v>105.65583338453033</v>
      </c>
      <c r="O9" s="6">
        <f>_xlfn.XLOOKUP(G9,'2027'!B:B,'2027'!L:L)</f>
        <v>105.46798468251848</v>
      </c>
      <c r="P9" s="8">
        <f t="shared" si="2"/>
        <v>-0.18784870201184845</v>
      </c>
    </row>
    <row r="10" spans="2:16" x14ac:dyDescent="0.25">
      <c r="B10" s="13"/>
      <c r="C10" s="11"/>
      <c r="G10" t="s">
        <v>116</v>
      </c>
      <c r="H10" s="2">
        <f>_xlfn.XLOOKUP(G10,'2026'!B:B,'2026'!E:E)</f>
        <v>101.33850903245039</v>
      </c>
      <c r="I10" s="2">
        <f>_xlfn.XLOOKUP(G10,'2027'!B:B,'2027'!E:E)</f>
        <v>101.06230603431507</v>
      </c>
      <c r="J10" s="2">
        <f t="shared" si="0"/>
        <v>-0.27620299813531801</v>
      </c>
      <c r="K10" s="9">
        <f>_xlfn.XLOOKUP(G10,'2026'!B:B,'2026'!I:I)</f>
        <v>121.59679497475105</v>
      </c>
      <c r="L10" s="2">
        <f>_xlfn.XLOOKUP(G10,'2027'!B:B,'2027'!I:I)</f>
        <v>119.77634890982134</v>
      </c>
      <c r="M10" s="2">
        <f t="shared" si="1"/>
        <v>-1.8204460649297118</v>
      </c>
      <c r="N10" s="6">
        <f>_xlfn.XLOOKUP(G10,'2026'!B:B,'2026'!L:L)</f>
        <v>108.02359157092832</v>
      </c>
      <c r="O10" s="6">
        <f>_xlfn.XLOOKUP(G10,'2027'!B:B,'2027'!L:L)</f>
        <v>107.23890945638207</v>
      </c>
      <c r="P10" s="8">
        <f t="shared" si="2"/>
        <v>-0.78468211454624281</v>
      </c>
    </row>
    <row r="11" spans="2:16" x14ac:dyDescent="0.25">
      <c r="B11" s="13" t="s">
        <v>221</v>
      </c>
      <c r="C11" s="11">
        <f>COUNTIF(O2:O99,"&lt;100")</f>
        <v>34</v>
      </c>
      <c r="G11" t="s">
        <v>117</v>
      </c>
      <c r="H11" s="2">
        <f>_xlfn.XLOOKUP(G11,'2026'!B:B,'2026'!E:E)</f>
        <v>102.43158473238995</v>
      </c>
      <c r="I11" s="2">
        <f>_xlfn.XLOOKUP(G11,'2027'!B:B,'2027'!E:E)</f>
        <v>101.53550976981411</v>
      </c>
      <c r="J11" s="2">
        <f t="shared" si="0"/>
        <v>-0.89607496257583819</v>
      </c>
      <c r="K11" s="9">
        <f>_xlfn.XLOOKUP(G11,'2026'!B:B,'2026'!I:I)</f>
        <v>149.84410676748382</v>
      </c>
      <c r="L11" s="2">
        <f>_xlfn.XLOOKUP(G11,'2027'!B:B,'2027'!I:I)</f>
        <v>144.97208908703416</v>
      </c>
      <c r="M11" s="2">
        <f t="shared" si="1"/>
        <v>-4.8720176804496589</v>
      </c>
      <c r="N11" s="6">
        <f>_xlfn.XLOOKUP(G11,'2026'!B:B,'2026'!L:L)</f>
        <v>118.07704122381276</v>
      </c>
      <c r="O11" s="6">
        <f>_xlfn.XLOOKUP(G11,'2027'!B:B,'2027'!L:L)</f>
        <v>115.86962329682073</v>
      </c>
      <c r="P11" s="8">
        <f t="shared" si="2"/>
        <v>-2.2074179269920222</v>
      </c>
    </row>
    <row r="12" spans="2:16" x14ac:dyDescent="0.25">
      <c r="B12" s="15" t="s">
        <v>222</v>
      </c>
      <c r="C12" s="12">
        <f>COUNTIF(N2:N99,"&lt;100")</f>
        <v>36</v>
      </c>
      <c r="G12" t="s">
        <v>118</v>
      </c>
      <c r="H12" s="2">
        <f>_xlfn.XLOOKUP(G12,'2026'!B:B,'2026'!E:E)</f>
        <v>101.53196502734838</v>
      </c>
      <c r="I12" s="2">
        <f>_xlfn.XLOOKUP(G12,'2027'!B:B,'2027'!E:E)</f>
        <v>102.05885828048082</v>
      </c>
      <c r="J12" s="2">
        <f t="shared" si="0"/>
        <v>0.5268932531324424</v>
      </c>
      <c r="K12" s="9">
        <f>_xlfn.XLOOKUP(G12,'2026'!B:B,'2026'!I:I)</f>
        <v>117.42925052010675</v>
      </c>
      <c r="L12" s="2">
        <f>_xlfn.XLOOKUP(G12,'2027'!B:B,'2027'!I:I)</f>
        <v>114.97729452947128</v>
      </c>
      <c r="M12" s="2">
        <f t="shared" si="1"/>
        <v>-2.4519559906354687</v>
      </c>
      <c r="N12" s="6">
        <f>_xlfn.XLOOKUP(G12,'2026'!B:B,'2026'!L:L)</f>
        <v>106.77766173127725</v>
      </c>
      <c r="O12" s="6">
        <f>_xlfn.XLOOKUP(G12,'2027'!B:B,'2027'!L:L)</f>
        <v>106.32291388369401</v>
      </c>
      <c r="P12" s="8">
        <f t="shared" si="2"/>
        <v>-0.45474784758323494</v>
      </c>
    </row>
    <row r="13" spans="2:16" x14ac:dyDescent="0.25">
      <c r="G13" t="s">
        <v>119</v>
      </c>
      <c r="H13" s="2">
        <f>_xlfn.XLOOKUP(G13,'2026'!B:B,'2026'!E:E)</f>
        <v>98.406580971724054</v>
      </c>
      <c r="I13" s="2">
        <f>_xlfn.XLOOKUP(G13,'2027'!B:B,'2027'!E:E)</f>
        <v>98.987438511379608</v>
      </c>
      <c r="J13" s="2">
        <f t="shared" si="0"/>
        <v>0.58085753965555398</v>
      </c>
      <c r="K13" s="9">
        <f>_xlfn.XLOOKUP(G13,'2026'!B:B,'2026'!I:I)</f>
        <v>119.0371862476355</v>
      </c>
      <c r="L13" s="2">
        <f>_xlfn.XLOOKUP(G13,'2027'!B:B,'2027'!I:I)</f>
        <v>117.31166527242891</v>
      </c>
      <c r="M13" s="2">
        <f t="shared" si="1"/>
        <v>-1.7255209752065923</v>
      </c>
      <c r="N13" s="6">
        <f>_xlfn.XLOOKUP(G13,'2026'!B:B,'2026'!L:L)</f>
        <v>105.21472015727713</v>
      </c>
      <c r="O13" s="6">
        <f>_xlfn.XLOOKUP(G13,'2027'!B:B,'2027'!L:L)</f>
        <v>105.03543121763801</v>
      </c>
      <c r="P13" s="8">
        <f t="shared" si="2"/>
        <v>-0.17928893963912174</v>
      </c>
    </row>
    <row r="14" spans="2:16" x14ac:dyDescent="0.25">
      <c r="B14" s="18" t="s">
        <v>223</v>
      </c>
      <c r="C14" s="10"/>
      <c r="G14" t="s">
        <v>120</v>
      </c>
      <c r="H14" s="2">
        <f>_xlfn.XLOOKUP(G14,'2026'!B:B,'2026'!E:E)</f>
        <v>100.48263295719784</v>
      </c>
      <c r="I14" s="2">
        <f>_xlfn.XLOOKUP(G14,'2027'!B:B,'2027'!E:E)</f>
        <v>100.72550168660948</v>
      </c>
      <c r="J14" s="2">
        <f t="shared" si="0"/>
        <v>0.24286872941164006</v>
      </c>
      <c r="K14" s="9">
        <f>_xlfn.XLOOKUP(G14,'2026'!B:B,'2026'!I:I)</f>
        <v>70.584842042208848</v>
      </c>
      <c r="L14" s="2">
        <f>_xlfn.XLOOKUP(G14,'2027'!B:B,'2027'!I:I)</f>
        <v>70.96845815757446</v>
      </c>
      <c r="M14" s="2">
        <f t="shared" si="1"/>
        <v>0.38361611536561213</v>
      </c>
      <c r="N14" s="6">
        <f>_xlfn.XLOOKUP(G14,'2026'!B:B,'2026'!L:L)</f>
        <v>90.61620691773669</v>
      </c>
      <c r="O14" s="6">
        <f>_xlfn.XLOOKUP(G14,'2027'!B:B,'2027'!L:L)</f>
        <v>90.906199508924601</v>
      </c>
      <c r="P14" s="8">
        <f t="shared" si="2"/>
        <v>0.28999259118791088</v>
      </c>
    </row>
    <row r="15" spans="2:16" x14ac:dyDescent="0.25">
      <c r="B15" s="19" t="str">
        <f>_xlfn.XLOOKUP(C15,P:P,G:G)</f>
        <v>Albertslund</v>
      </c>
      <c r="C15" s="14">
        <f>SMALL(P2:P99,1)</f>
        <v>-2.2074179269920222</v>
      </c>
      <c r="G15" t="s">
        <v>121</v>
      </c>
      <c r="H15" s="2">
        <f>_xlfn.XLOOKUP(G15,'2026'!B:B,'2026'!E:E)</f>
        <v>100.53687460539609</v>
      </c>
      <c r="I15" s="2">
        <f>_xlfn.XLOOKUP(G15,'2027'!B:B,'2027'!E:E)</f>
        <v>100.80205140039835</v>
      </c>
      <c r="J15" s="2">
        <f t="shared" si="0"/>
        <v>0.26517679500226166</v>
      </c>
      <c r="K15" s="9">
        <f>_xlfn.XLOOKUP(G15,'2026'!B:B,'2026'!I:I)</f>
        <v>121.16014346842825</v>
      </c>
      <c r="L15" s="2">
        <f>_xlfn.XLOOKUP(G15,'2027'!B:B,'2027'!I:I)</f>
        <v>119.86805732810954</v>
      </c>
      <c r="M15" s="2">
        <f t="shared" si="1"/>
        <v>-1.2920861403187018</v>
      </c>
      <c r="N15" s="6">
        <f>_xlfn.XLOOKUP(G15,'2026'!B:B,'2026'!L:L)</f>
        <v>107.34164772378203</v>
      </c>
      <c r="O15" s="6">
        <f>_xlfn.XLOOKUP(G15,'2027'!B:B,'2027'!L:L)</f>
        <v>107.0938768240398</v>
      </c>
      <c r="P15" s="8">
        <f t="shared" si="2"/>
        <v>-0.24777089974223543</v>
      </c>
    </row>
    <row r="16" spans="2:16" x14ac:dyDescent="0.25">
      <c r="B16" s="19" t="str">
        <f>_xlfn.XLOOKUP(C16,P:P,G:G)</f>
        <v>Langeland</v>
      </c>
      <c r="C16" s="14">
        <f>SMALL(P2:P99,2)</f>
        <v>-1.8148644611423492</v>
      </c>
      <c r="G16" t="s">
        <v>122</v>
      </c>
      <c r="H16" s="2">
        <f>_xlfn.XLOOKUP(G16,'2026'!B:B,'2026'!E:E)</f>
        <v>98.65334624099475</v>
      </c>
      <c r="I16" s="2">
        <f>_xlfn.XLOOKUP(G16,'2027'!B:B,'2027'!E:E)</f>
        <v>99.200669842860862</v>
      </c>
      <c r="J16" s="2">
        <f t="shared" si="0"/>
        <v>0.54732360186611118</v>
      </c>
      <c r="K16" s="9">
        <f>_xlfn.XLOOKUP(G16,'2026'!B:B,'2026'!I:I)</f>
        <v>161.01429462926203</v>
      </c>
      <c r="L16" s="2">
        <f>_xlfn.XLOOKUP(G16,'2027'!B:B,'2027'!I:I)</f>
        <v>159.3186122227583</v>
      </c>
      <c r="M16" s="2">
        <f t="shared" si="1"/>
        <v>-1.695682406503721</v>
      </c>
      <c r="N16" s="6">
        <f>_xlfn.XLOOKUP(G16,'2026'!B:B,'2026'!L:L)</f>
        <v>119.23204521717761</v>
      </c>
      <c r="O16" s="6">
        <f>_xlfn.XLOOKUP(G16,'2027'!B:B,'2027'!L:L)</f>
        <v>119.03998575117998</v>
      </c>
      <c r="P16" s="8">
        <f t="shared" si="2"/>
        <v>-0.19205946599763024</v>
      </c>
    </row>
    <row r="17" spans="2:29" x14ac:dyDescent="0.25">
      <c r="B17" s="19" t="str">
        <f>_xlfn.XLOOKUP(C17,P:P,G:G)</f>
        <v>Læsø</v>
      </c>
      <c r="C17" s="14">
        <f>SMALL(P2:P99,3)</f>
        <v>-1.620975183110005</v>
      </c>
      <c r="G17" t="s">
        <v>123</v>
      </c>
      <c r="H17" s="2">
        <f>_xlfn.XLOOKUP(G17,'2026'!B:B,'2026'!E:E)</f>
        <v>102.54666246365012</v>
      </c>
      <c r="I17" s="2">
        <f>_xlfn.XLOOKUP(G17,'2027'!B:B,'2027'!E:E)</f>
        <v>102.37186680922522</v>
      </c>
      <c r="J17" s="2">
        <f t="shared" si="0"/>
        <v>-0.17479565442489786</v>
      </c>
      <c r="K17" s="9">
        <f>_xlfn.XLOOKUP(G17,'2026'!B:B,'2026'!I:I)</f>
        <v>105.63413054667843</v>
      </c>
      <c r="L17" s="2">
        <f>_xlfn.XLOOKUP(G17,'2027'!B:B,'2027'!I:I)</f>
        <v>103.01961953056464</v>
      </c>
      <c r="M17" s="2">
        <f t="shared" si="1"/>
        <v>-2.614511016113795</v>
      </c>
      <c r="N17" s="6">
        <f>_xlfn.XLOOKUP(G17,'2026'!B:B,'2026'!L:L)</f>
        <v>103.56576764760091</v>
      </c>
      <c r="O17" s="6">
        <f>_xlfn.XLOOKUP(G17,'2027'!B:B,'2027'!L:L)</f>
        <v>102.58641527677061</v>
      </c>
      <c r="P17" s="8">
        <f t="shared" si="2"/>
        <v>-0.97935237083029847</v>
      </c>
    </row>
    <row r="18" spans="2:29" x14ac:dyDescent="0.25">
      <c r="B18" s="19" t="str">
        <f>_xlfn.XLOOKUP(C18,P:P,G:G)</f>
        <v>Ærø</v>
      </c>
      <c r="C18" s="14">
        <f>SMALL(P2:P99,4)</f>
        <v>-1.5985328132377674</v>
      </c>
      <c r="G18" t="s">
        <v>124</v>
      </c>
      <c r="H18" s="2">
        <f>_xlfn.XLOOKUP(G18,'2026'!B:B,'2026'!E:E)</f>
        <v>102.1729456375632</v>
      </c>
      <c r="I18" s="2">
        <f>_xlfn.XLOOKUP(G18,'2027'!B:B,'2027'!E:E)</f>
        <v>102.64040687314457</v>
      </c>
      <c r="J18" s="2">
        <f t="shared" si="0"/>
        <v>0.46746123558136787</v>
      </c>
      <c r="K18" s="9">
        <f>_xlfn.XLOOKUP(G18,'2026'!B:B,'2026'!I:I)</f>
        <v>84.356594037231062</v>
      </c>
      <c r="L18" s="2">
        <f>_xlfn.XLOOKUP(G18,'2027'!B:B,'2027'!I:I)</f>
        <v>85.96203739630127</v>
      </c>
      <c r="M18" s="2">
        <f t="shared" si="1"/>
        <v>1.6054433590702075</v>
      </c>
      <c r="N18" s="6">
        <f>_xlfn.XLOOKUP(G18,'2026'!B:B,'2026'!L:L)</f>
        <v>96.292928672359764</v>
      </c>
      <c r="O18" s="6">
        <f>_xlfn.XLOOKUP(G18,'2027'!B:B,'2027'!L:L)</f>
        <v>97.137513835349793</v>
      </c>
      <c r="P18" s="8">
        <f t="shared" si="2"/>
        <v>0.84458516299002895</v>
      </c>
      <c r="AC18" s="5"/>
    </row>
    <row r="19" spans="2:29" x14ac:dyDescent="0.25">
      <c r="B19" s="19" t="str">
        <f>_xlfn.XLOOKUP(C19,P:P,G:G)</f>
        <v>Lolland</v>
      </c>
      <c r="C19" s="14">
        <f>SMALL(P2:P99,5)</f>
        <v>-1.3546082626493927</v>
      </c>
      <c r="G19" t="s">
        <v>125</v>
      </c>
      <c r="H19" s="2">
        <f>_xlfn.XLOOKUP(G19,'2026'!B:B,'2026'!E:E)</f>
        <v>106.92212580976684</v>
      </c>
      <c r="I19" s="2">
        <f>_xlfn.XLOOKUP(G19,'2027'!B:B,'2027'!E:E)</f>
        <v>107.01927252206889</v>
      </c>
      <c r="J19" s="2">
        <f t="shared" si="0"/>
        <v>9.7146712302048854E-2</v>
      </c>
      <c r="K19" s="9">
        <f>_xlfn.XLOOKUP(G19,'2026'!B:B,'2026'!I:I)</f>
        <v>73.181928568247329</v>
      </c>
      <c r="L19" s="2">
        <f>_xlfn.XLOOKUP(G19,'2027'!B:B,'2027'!I:I)</f>
        <v>72.940296984532594</v>
      </c>
      <c r="M19" s="2">
        <f t="shared" si="1"/>
        <v>-0.24163158371473514</v>
      </c>
      <c r="N19" s="6">
        <f>_xlfn.XLOOKUP(G19,'2026'!B:B,'2026'!L:L)</f>
        <v>95.787921607175775</v>
      </c>
      <c r="O19" s="6">
        <f>_xlfn.XLOOKUP(G19,'2027'!B:B,'2027'!L:L)</f>
        <v>95.773698204903127</v>
      </c>
      <c r="P19" s="8">
        <f t="shared" si="2"/>
        <v>-1.42234022726484E-2</v>
      </c>
      <c r="AC19" s="5"/>
    </row>
    <row r="20" spans="2:29" x14ac:dyDescent="0.25">
      <c r="B20" s="19" t="str">
        <f>_xlfn.XLOOKUP(C20,P:P,G:G)</f>
        <v>Dragør</v>
      </c>
      <c r="C20" s="14">
        <f>SMALL(P2:P99,6)</f>
        <v>-1.1289002329992144</v>
      </c>
      <c r="G20" t="s">
        <v>126</v>
      </c>
      <c r="H20" s="2">
        <f>_xlfn.XLOOKUP(G20,'2026'!B:B,'2026'!E:E)</f>
        <v>106.46098678334496</v>
      </c>
      <c r="I20" s="2">
        <f>_xlfn.XLOOKUP(G20,'2027'!B:B,'2027'!E:E)</f>
        <v>106.93718293516868</v>
      </c>
      <c r="J20" s="2">
        <f t="shared" si="0"/>
        <v>0.47619615182371433</v>
      </c>
      <c r="K20" s="9">
        <f>_xlfn.XLOOKUP(G20,'2026'!B:B,'2026'!I:I)</f>
        <v>52.476933007155381</v>
      </c>
      <c r="L20" s="2">
        <f>_xlfn.XLOOKUP(G20,'2027'!B:B,'2027'!I:I)</f>
        <v>51.629599415308057</v>
      </c>
      <c r="M20" s="2">
        <f t="shared" si="1"/>
        <v>-0.84733359184732393</v>
      </c>
      <c r="N20" s="6">
        <f>_xlfn.XLOOKUP(G20,'2026'!B:B,'2026'!L:L)</f>
        <v>88.646556490753824</v>
      </c>
      <c r="O20" s="6">
        <f>_xlfn.XLOOKUP(G20,'2027'!B:B,'2027'!L:L)</f>
        <v>88.686182461229208</v>
      </c>
      <c r="P20" s="8">
        <f t="shared" si="2"/>
        <v>3.962597047538452E-2</v>
      </c>
      <c r="AC20" s="5"/>
    </row>
    <row r="21" spans="2:29" x14ac:dyDescent="0.25">
      <c r="B21" s="19" t="str">
        <f>_xlfn.XLOOKUP(C21,P:P,G:G)</f>
        <v>Hørsholm</v>
      </c>
      <c r="C21" s="14">
        <f>SMALL(P2:P99,7)</f>
        <v>-1.1288442545540676</v>
      </c>
      <c r="G21" t="s">
        <v>127</v>
      </c>
      <c r="H21" s="2">
        <f>_xlfn.XLOOKUP(G21,'2026'!B:B,'2026'!E:E)</f>
        <v>103.63546873077722</v>
      </c>
      <c r="I21" s="2">
        <f>_xlfn.XLOOKUP(G21,'2027'!B:B,'2027'!E:E)</f>
        <v>103.82585940938986</v>
      </c>
      <c r="J21" s="2">
        <f t="shared" si="0"/>
        <v>0.19039067861264414</v>
      </c>
      <c r="K21" s="9">
        <f>_xlfn.XLOOKUP(G21,'2026'!B:B,'2026'!I:I)</f>
        <v>89.542203437230242</v>
      </c>
      <c r="L21" s="2">
        <f>_xlfn.XLOOKUP(G21,'2027'!B:B,'2027'!I:I)</f>
        <v>89.191513745661311</v>
      </c>
      <c r="M21" s="2">
        <f t="shared" si="1"/>
        <v>-0.35068969156893104</v>
      </c>
      <c r="N21" s="6">
        <f>_xlfn.XLOOKUP(G21,'2026'!B:B,'2026'!L:L)</f>
        <v>98.983842231369408</v>
      </c>
      <c r="O21" s="6">
        <f>_xlfn.XLOOKUP(G21,'2027'!B:B,'2027'!L:L)</f>
        <v>98.997493734335833</v>
      </c>
      <c r="P21" s="8">
        <f t="shared" si="2"/>
        <v>1.3651502966425255E-2</v>
      </c>
      <c r="AC21" s="5"/>
    </row>
    <row r="22" spans="2:29" x14ac:dyDescent="0.25">
      <c r="B22" s="19" t="str">
        <f>_xlfn.XLOOKUP(C22,P:P,G:G)</f>
        <v>Tårnby</v>
      </c>
      <c r="C22" s="14">
        <f>SMALL(P2:P99,8)</f>
        <v>-0.97935237083029847</v>
      </c>
      <c r="G22" t="s">
        <v>128</v>
      </c>
      <c r="H22" s="2">
        <f>_xlfn.XLOOKUP(G22,'2026'!B:B,'2026'!E:E)</f>
        <v>102.55797989017459</v>
      </c>
      <c r="I22" s="2">
        <f>_xlfn.XLOOKUP(G22,'2027'!B:B,'2027'!E:E)</f>
        <v>102.12200477547103</v>
      </c>
      <c r="J22" s="2">
        <f t="shared" si="0"/>
        <v>-0.43597511470356665</v>
      </c>
      <c r="K22" s="9">
        <f>_xlfn.XLOOKUP(G22,'2026'!B:B,'2026'!I:I)</f>
        <v>101.31703855590544</v>
      </c>
      <c r="L22" s="2">
        <f>_xlfn.XLOOKUP(G22,'2027'!B:B,'2027'!I:I)</f>
        <v>99.7063507298747</v>
      </c>
      <c r="M22" s="2">
        <f t="shared" si="1"/>
        <v>-1.6106878260307411</v>
      </c>
      <c r="N22" s="6">
        <f>_xlfn.XLOOKUP(G22,'2026'!B:B,'2026'!L:L)</f>
        <v>102.14781593659765</v>
      </c>
      <c r="O22" s="6">
        <f>_xlfn.XLOOKUP(G22,'2027'!B:B,'2027'!L:L)</f>
        <v>101.32564914825133</v>
      </c>
      <c r="P22" s="8">
        <f t="shared" si="2"/>
        <v>-0.82216678834632262</v>
      </c>
      <c r="AA22" s="4"/>
      <c r="AB22" s="4"/>
    </row>
    <row r="23" spans="2:29" x14ac:dyDescent="0.25">
      <c r="B23" s="19" t="str">
        <f>_xlfn.XLOOKUP(C23,P:P,G:G)</f>
        <v>Halsnæs</v>
      </c>
      <c r="C23" s="14">
        <f>SMALL(P2:P99,9)</f>
        <v>-0.9360545207420472</v>
      </c>
      <c r="G23" t="s">
        <v>129</v>
      </c>
      <c r="H23" s="2">
        <f>_xlfn.XLOOKUP(G23,'2026'!B:B,'2026'!E:E)</f>
        <v>100.98263932275424</v>
      </c>
      <c r="I23" s="2">
        <f>_xlfn.XLOOKUP(G23,'2027'!B:B,'2027'!E:E)</f>
        <v>101.39546273207618</v>
      </c>
      <c r="J23" s="2">
        <f t="shared" si="0"/>
        <v>0.41282340932194472</v>
      </c>
      <c r="K23" s="9">
        <f>_xlfn.XLOOKUP(G23,'2026'!B:B,'2026'!I:I)</f>
        <v>75.6748573751143</v>
      </c>
      <c r="L23" s="2">
        <f>_xlfn.XLOOKUP(G23,'2027'!B:B,'2027'!I:I)</f>
        <v>75.615051887561606</v>
      </c>
      <c r="M23" s="2">
        <f t="shared" si="1"/>
        <v>-5.9805487552694103E-2</v>
      </c>
      <c r="N23" s="6">
        <f>_xlfn.XLOOKUP(G23,'2026'!B:B,'2026'!L:L)</f>
        <v>92.631320267862634</v>
      </c>
      <c r="O23" s="6">
        <f>_xlfn.XLOOKUP(G23,'2027'!B:B,'2027'!L:L)</f>
        <v>92.888312150935718</v>
      </c>
      <c r="P23" s="8">
        <f t="shared" si="2"/>
        <v>0.25699188307308418</v>
      </c>
    </row>
    <row r="24" spans="2:29" x14ac:dyDescent="0.25">
      <c r="B24" s="20" t="str">
        <f>_xlfn.XLOOKUP(C24,P:P,G:G)</f>
        <v>Norddjurs</v>
      </c>
      <c r="C24" s="16">
        <f>SMALL(P2:P99,10)</f>
        <v>-0.90851018690187857</v>
      </c>
      <c r="G24" t="s">
        <v>130</v>
      </c>
      <c r="H24" s="2">
        <f>_xlfn.XLOOKUP(G24,'2026'!B:B,'2026'!E:E)</f>
        <v>107.01379426872997</v>
      </c>
      <c r="I24" s="2">
        <f>_xlfn.XLOOKUP(G24,'2027'!B:B,'2027'!E:E)</f>
        <v>106.2345236351194</v>
      </c>
      <c r="J24" s="2">
        <f t="shared" si="0"/>
        <v>-0.77927063361056526</v>
      </c>
      <c r="K24" s="9">
        <f>_xlfn.XLOOKUP(G24,'2026'!B:B,'2026'!I:I)</f>
        <v>64.269199404841999</v>
      </c>
      <c r="L24" s="2">
        <f>_xlfn.XLOOKUP(G24,'2027'!B:B,'2027'!I:I)</f>
        <v>62.430009246618013</v>
      </c>
      <c r="M24" s="2">
        <f t="shared" si="1"/>
        <v>-1.8391901582239853</v>
      </c>
      <c r="N24" s="6">
        <f>_xlfn.XLOOKUP(G24,'2026'!B:B,'2026'!L:L)</f>
        <v>92.907783989678677</v>
      </c>
      <c r="O24" s="6">
        <f>_xlfn.XLOOKUP(G24,'2027'!B:B,'2027'!L:L)</f>
        <v>91.778939735124609</v>
      </c>
      <c r="P24" s="8">
        <f t="shared" si="2"/>
        <v>-1.1288442545540676</v>
      </c>
    </row>
    <row r="25" spans="2:29" x14ac:dyDescent="0.25">
      <c r="B25" s="18" t="s">
        <v>224</v>
      </c>
      <c r="C25" s="17"/>
      <c r="G25" t="s">
        <v>131</v>
      </c>
      <c r="H25" s="2">
        <f>_xlfn.XLOOKUP(G25,'2026'!B:B,'2026'!E:E)</f>
        <v>106.77955013217372</v>
      </c>
      <c r="I25" s="2">
        <f>_xlfn.XLOOKUP(G25,'2027'!B:B,'2027'!E:E)</f>
        <v>106.53633913758758</v>
      </c>
      <c r="J25" s="2">
        <f t="shared" si="0"/>
        <v>-0.24321099458614981</v>
      </c>
      <c r="K25" s="9">
        <f>_xlfn.XLOOKUP(G25,'2026'!B:B,'2026'!I:I)</f>
        <v>61.239910092004344</v>
      </c>
      <c r="L25" s="2">
        <f>_xlfn.XLOOKUP(G25,'2027'!B:B,'2027'!I:I)</f>
        <v>60.719378607270059</v>
      </c>
      <c r="M25" s="2">
        <f t="shared" si="1"/>
        <v>-0.52053148473428479</v>
      </c>
      <c r="N25" s="6">
        <f>_xlfn.XLOOKUP(G25,'2026'!B:B,'2026'!L:L)</f>
        <v>91.751551268661302</v>
      </c>
      <c r="O25" s="6">
        <f>_xlfn.XLOOKUP(G25,'2027'!B:B,'2027'!L:L)</f>
        <v>91.417630370342096</v>
      </c>
      <c r="P25" s="8">
        <f t="shared" si="2"/>
        <v>-0.33392089831920657</v>
      </c>
    </row>
    <row r="26" spans="2:29" x14ac:dyDescent="0.25">
      <c r="B26" s="19" t="str">
        <f>_xlfn.XLOOKUP(C26,P:P,G:G)</f>
        <v>Nordfyn</v>
      </c>
      <c r="C26" s="14">
        <f>LARGE(P2:P99,1)</f>
        <v>1.3126968678069204</v>
      </c>
      <c r="G26" t="s">
        <v>132</v>
      </c>
      <c r="H26" s="2">
        <f>_xlfn.XLOOKUP(G26,'2026'!B:B,'2026'!E:E)</f>
        <v>103.57212551081925</v>
      </c>
      <c r="I26" s="2">
        <f>_xlfn.XLOOKUP(G26,'2027'!B:B,'2027'!E:E)</f>
        <v>104.34217272567747</v>
      </c>
      <c r="J26" s="2">
        <f t="shared" si="0"/>
        <v>0.77004721485822358</v>
      </c>
      <c r="K26" s="9">
        <f>_xlfn.XLOOKUP(G26,'2026'!B:B,'2026'!I:I)</f>
        <v>60.702242648306381</v>
      </c>
      <c r="L26" s="2">
        <f>_xlfn.XLOOKUP(G26,'2027'!B:B,'2027'!I:I)</f>
        <v>61.309776612301846</v>
      </c>
      <c r="M26" s="2">
        <f t="shared" si="1"/>
        <v>0.60753396399546489</v>
      </c>
      <c r="N26" s="6">
        <f>_xlfn.XLOOKUP(G26,'2026'!B:B,'2026'!L:L)</f>
        <v>89.424341094796333</v>
      </c>
      <c r="O26" s="6">
        <f>_xlfn.XLOOKUP(G26,'2027'!B:B,'2027'!L:L)</f>
        <v>90.141597648944696</v>
      </c>
      <c r="P26" s="8">
        <f t="shared" si="2"/>
        <v>0.71725655414836353</v>
      </c>
    </row>
    <row r="27" spans="2:29" x14ac:dyDescent="0.25">
      <c r="B27" s="19" t="str">
        <f>_xlfn.XLOOKUP(C27,P:P,G:G)</f>
        <v>Ikast-Brande</v>
      </c>
      <c r="C27" s="14">
        <f>LARGE(P2:P99,2)</f>
        <v>1.2997456816074475</v>
      </c>
      <c r="G27" t="s">
        <v>133</v>
      </c>
      <c r="H27" s="2">
        <f>_xlfn.XLOOKUP(G27,'2026'!B:B,'2026'!E:E)</f>
        <v>101.57781907869179</v>
      </c>
      <c r="I27" s="2">
        <f>_xlfn.XLOOKUP(G27,'2027'!B:B,'2027'!E:E)</f>
        <v>101.1470350828874</v>
      </c>
      <c r="J27" s="2">
        <f t="shared" si="0"/>
        <v>-0.43078399580438997</v>
      </c>
      <c r="K27" s="9">
        <f>_xlfn.XLOOKUP(G27,'2026'!B:B,'2026'!I:I)</f>
        <v>89.51622274044631</v>
      </c>
      <c r="L27" s="2">
        <f>_xlfn.XLOOKUP(G27,'2027'!B:B,'2027'!I:I)</f>
        <v>91.154654842187625</v>
      </c>
      <c r="M27" s="2">
        <f t="shared" si="1"/>
        <v>1.6384321017413157</v>
      </c>
      <c r="N27" s="6">
        <f>_xlfn.XLOOKUP(G27,'2026'!B:B,'2026'!L:L)</f>
        <v>97.596608711679053</v>
      </c>
      <c r="O27" s="6">
        <f>_xlfn.XLOOKUP(G27,'2027'!B:B,'2027'!L:L)</f>
        <v>97.849954836329402</v>
      </c>
      <c r="P27" s="8">
        <f t="shared" si="2"/>
        <v>0.25334612465034922</v>
      </c>
    </row>
    <row r="28" spans="2:29" x14ac:dyDescent="0.25">
      <c r="B28" s="19" t="str">
        <f>_xlfn.XLOOKUP(C28,P:P,G:G)</f>
        <v>Assens</v>
      </c>
      <c r="C28" s="14">
        <f>LARGE(P2:P99,3)</f>
        <v>1.2114200583279313</v>
      </c>
      <c r="G28" t="s">
        <v>134</v>
      </c>
      <c r="H28" s="2">
        <f>_xlfn.XLOOKUP(G28,'2026'!B:B,'2026'!E:E)</f>
        <v>102.69820135577814</v>
      </c>
      <c r="I28" s="2">
        <f>_xlfn.XLOOKUP(G28,'2027'!B:B,'2027'!E:E)</f>
        <v>103.28138988680591</v>
      </c>
      <c r="J28" s="2">
        <f t="shared" si="0"/>
        <v>0.58318853102777268</v>
      </c>
      <c r="K28" s="9">
        <f>_xlfn.XLOOKUP(G28,'2026'!B:B,'2026'!I:I)</f>
        <v>88.436704351384648</v>
      </c>
      <c r="L28" s="2">
        <f>_xlfn.XLOOKUP(G28,'2027'!B:B,'2027'!I:I)</f>
        <v>89.356346097506204</v>
      </c>
      <c r="M28" s="2">
        <f t="shared" si="1"/>
        <v>0.91964174612155603</v>
      </c>
      <c r="N28" s="6">
        <f>_xlfn.XLOOKUP(G28,'2026'!B:B,'2026'!L:L)</f>
        <v>97.991030288136642</v>
      </c>
      <c r="O28" s="6">
        <f>_xlfn.XLOOKUP(G28,'2027'!B:B,'2027'!L:L)</f>
        <v>98.68707301248044</v>
      </c>
      <c r="P28" s="8">
        <f t="shared" si="2"/>
        <v>0.69604272434379766</v>
      </c>
    </row>
    <row r="29" spans="2:29" x14ac:dyDescent="0.25">
      <c r="B29" s="19" t="str">
        <f>_xlfn.XLOOKUP(C29,P:P,G:G)</f>
        <v>Randers</v>
      </c>
      <c r="C29" s="14">
        <f>LARGE(P2:P99,4)</f>
        <v>1.1515367688214866</v>
      </c>
      <c r="G29" t="s">
        <v>135</v>
      </c>
      <c r="H29" s="2">
        <f>_xlfn.XLOOKUP(G29,'2026'!B:B,'2026'!E:E)</f>
        <v>100.65017341144973</v>
      </c>
      <c r="I29" s="2">
        <f>_xlfn.XLOOKUP(G29,'2027'!B:B,'2027'!E:E)</f>
        <v>100.81021784927687</v>
      </c>
      <c r="J29" s="2">
        <f t="shared" si="0"/>
        <v>0.16004443782713906</v>
      </c>
      <c r="K29" s="9">
        <f>_xlfn.XLOOKUP(G29,'2026'!B:B,'2026'!I:I)</f>
        <v>101.3789687814151</v>
      </c>
      <c r="L29" s="2">
        <f>_xlfn.XLOOKUP(G29,'2027'!B:B,'2027'!I:I)</f>
        <v>100.57345324824267</v>
      </c>
      <c r="M29" s="2">
        <f t="shared" si="1"/>
        <v>-0.80551553317242508</v>
      </c>
      <c r="N29" s="6">
        <f>_xlfn.XLOOKUP(G29,'2026'!B:B,'2026'!L:L)</f>
        <v>100.89082754807397</v>
      </c>
      <c r="O29" s="6">
        <f>_xlfn.XLOOKUP(G29,'2027'!B:B,'2027'!L:L)</f>
        <v>100.73279645815046</v>
      </c>
      <c r="P29" s="8">
        <f t="shared" si="2"/>
        <v>-0.15803108992351156</v>
      </c>
    </row>
    <row r="30" spans="2:29" x14ac:dyDescent="0.25">
      <c r="B30" s="19" t="str">
        <f>_xlfn.XLOOKUP(C30,P:P,G:G)</f>
        <v>Kolding</v>
      </c>
      <c r="C30" s="14">
        <f>LARGE(P2:P99,5)</f>
        <v>1.1330116082795456</v>
      </c>
      <c r="G30" t="s">
        <v>136</v>
      </c>
      <c r="H30" s="2">
        <f>_xlfn.XLOOKUP(G30,'2026'!B:B,'2026'!E:E)</f>
        <v>100.8560263949672</v>
      </c>
      <c r="I30" s="2">
        <f>_xlfn.XLOOKUP(G30,'2027'!B:B,'2027'!E:E)</f>
        <v>99.526673399523418</v>
      </c>
      <c r="J30" s="2">
        <f t="shared" si="0"/>
        <v>-1.3293529954437844</v>
      </c>
      <c r="K30" s="9">
        <f>_xlfn.XLOOKUP(G30,'2026'!B:B,'2026'!I:I)</f>
        <v>103.08201198741544</v>
      </c>
      <c r="L30" s="2">
        <f>_xlfn.XLOOKUP(G30,'2027'!B:B,'2027'!I:I)</f>
        <v>102.94227800656215</v>
      </c>
      <c r="M30" s="2">
        <f t="shared" si="1"/>
        <v>-0.13973398085329336</v>
      </c>
      <c r="N30" s="6">
        <f>_xlfn.XLOOKUP(G30,'2026'!B:B,'2026'!L:L)</f>
        <v>101.58997358235547</v>
      </c>
      <c r="O30" s="6">
        <f>_xlfn.XLOOKUP(G30,'2027'!B:B,'2027'!L:L)</f>
        <v>100.65391906161342</v>
      </c>
      <c r="P30" s="8">
        <f t="shared" si="2"/>
        <v>-0.9360545207420472</v>
      </c>
    </row>
    <row r="31" spans="2:29" x14ac:dyDescent="0.25">
      <c r="B31" s="19" t="str">
        <f>_xlfn.XLOOKUP(C31,P:P,G:G)</f>
        <v>Faxe</v>
      </c>
      <c r="C31" s="14">
        <f>LARGE(P2:P99,6)</f>
        <v>0.97703408785062607</v>
      </c>
      <c r="G31" t="s">
        <v>137</v>
      </c>
      <c r="H31" s="2">
        <f>_xlfn.XLOOKUP(G31,'2026'!B:B,'2026'!E:E)</f>
        <v>101.07834172849368</v>
      </c>
      <c r="I31" s="2">
        <f>_xlfn.XLOOKUP(G31,'2027'!B:B,'2027'!E:E)</f>
        <v>101.08911459029713</v>
      </c>
      <c r="J31" s="2">
        <f t="shared" si="0"/>
        <v>1.0772861803445721E-2</v>
      </c>
      <c r="K31" s="9">
        <f>_xlfn.XLOOKUP(G31,'2026'!B:B,'2026'!I:I)</f>
        <v>76.528105962981869</v>
      </c>
      <c r="L31" s="2">
        <f>_xlfn.XLOOKUP(G31,'2027'!B:B,'2027'!I:I)</f>
        <v>75.911589402276078</v>
      </c>
      <c r="M31" s="2">
        <f t="shared" si="1"/>
        <v>-0.61651656070579008</v>
      </c>
      <c r="N31" s="6">
        <f>_xlfn.XLOOKUP(G31,'2026'!B:B,'2026'!L:L)</f>
        <v>92.97659273821958</v>
      </c>
      <c r="O31" s="6">
        <f>_xlfn.XLOOKUP(G31,'2027'!B:B,'2027'!L:L)</f>
        <v>92.781446000788776</v>
      </c>
      <c r="P31" s="8">
        <f t="shared" si="2"/>
        <v>-0.1951467374308038</v>
      </c>
    </row>
    <row r="32" spans="2:29" x14ac:dyDescent="0.25">
      <c r="B32" s="19" t="str">
        <f>_xlfn.XLOOKUP(C32,P:P,G:G)</f>
        <v>Vejle</v>
      </c>
      <c r="C32" s="14">
        <f>LARGE(P2:P99,7)</f>
        <v>0.93419053700078791</v>
      </c>
      <c r="G32" t="s">
        <v>138</v>
      </c>
      <c r="H32" s="2">
        <f>_xlfn.XLOOKUP(G32,'2026'!B:B,'2026'!E:E)</f>
        <v>103.80584853799782</v>
      </c>
      <c r="I32" s="2">
        <f>_xlfn.XLOOKUP(G32,'2027'!B:B,'2027'!E:E)</f>
        <v>104.31745539981121</v>
      </c>
      <c r="J32" s="2">
        <f t="shared" si="0"/>
        <v>0.51160686181339088</v>
      </c>
      <c r="K32" s="9">
        <f>_xlfn.XLOOKUP(G32,'2026'!B:B,'2026'!I:I)</f>
        <v>64.297561557413005</v>
      </c>
      <c r="L32" s="2">
        <f>_xlfn.XLOOKUP(G32,'2027'!B:B,'2027'!I:I)</f>
        <v>63.90745548519299</v>
      </c>
      <c r="M32" s="2">
        <f t="shared" si="1"/>
        <v>-0.39010607222001425</v>
      </c>
      <c r="N32" s="6">
        <f>_xlfn.XLOOKUP(G32,'2026'!B:B,'2026'!L:L)</f>
        <v>90.767340418996127</v>
      </c>
      <c r="O32" s="6">
        <f>_xlfn.XLOOKUP(G32,'2027'!B:B,'2027'!L:L)</f>
        <v>90.982532473315274</v>
      </c>
      <c r="P32" s="8">
        <f t="shared" si="2"/>
        <v>0.21519205431914656</v>
      </c>
    </row>
    <row r="33" spans="2:16" x14ac:dyDescent="0.25">
      <c r="B33" s="19" t="str">
        <f>_xlfn.XLOOKUP(C33,P:P,G:G)</f>
        <v>Samsø</v>
      </c>
      <c r="C33" s="14">
        <f>LARGE(P2:P99,8)</f>
        <v>0.91251774960075238</v>
      </c>
      <c r="G33" t="s">
        <v>139</v>
      </c>
      <c r="H33" s="2">
        <f>_xlfn.XLOOKUP(G33,'2026'!B:B,'2026'!E:E)</f>
        <v>101.82734130383133</v>
      </c>
      <c r="I33" s="2">
        <f>_xlfn.XLOOKUP(G33,'2027'!B:B,'2027'!E:E)</f>
        <v>100.85023208316477</v>
      </c>
      <c r="J33" s="2">
        <f t="shared" si="0"/>
        <v>-0.97710922066656281</v>
      </c>
      <c r="K33" s="9">
        <f>_xlfn.XLOOKUP(G33,'2026'!B:B,'2026'!I:I)</f>
        <v>89.658773336774118</v>
      </c>
      <c r="L33" s="2">
        <f>_xlfn.XLOOKUP(G33,'2027'!B:B,'2027'!I:I)</f>
        <v>89.275658373459834</v>
      </c>
      <c r="M33" s="2">
        <f t="shared" si="1"/>
        <v>-0.3831149633142843</v>
      </c>
      <c r="N33" s="6">
        <f>_xlfn.XLOOKUP(G33,'2026'!B:B,'2026'!L:L)</f>
        <v>97.811636050869325</v>
      </c>
      <c r="O33" s="6">
        <f>_xlfn.XLOOKUP(G33,'2027'!B:B,'2027'!L:L)</f>
        <v>97.030647685202851</v>
      </c>
      <c r="P33" s="8">
        <f t="shared" si="2"/>
        <v>-0.78098836566647378</v>
      </c>
    </row>
    <row r="34" spans="2:16" x14ac:dyDescent="0.25">
      <c r="B34" s="19" t="str">
        <f>_xlfn.XLOOKUP(C34,P:P,G:G)</f>
        <v>Ringsted</v>
      </c>
      <c r="C34" s="14">
        <f>LARGE(P2:P99,9)</f>
        <v>0.88202922467043265</v>
      </c>
      <c r="G34" t="s">
        <v>140</v>
      </c>
      <c r="H34" s="2">
        <f>_xlfn.XLOOKUP(G34,'2026'!B:B,'2026'!E:E)</f>
        <v>104.06389205882741</v>
      </c>
      <c r="I34" s="2">
        <f>_xlfn.XLOOKUP(G34,'2027'!B:B,'2027'!E:E)</f>
        <v>103.45769361335404</v>
      </c>
      <c r="J34" s="2">
        <f t="shared" si="0"/>
        <v>-0.60619844547336754</v>
      </c>
      <c r="K34" s="9">
        <f>_xlfn.XLOOKUP(G34,'2026'!B:B,'2026'!I:I)</f>
        <v>125.4330749436823</v>
      </c>
      <c r="L34" s="2">
        <f>_xlfn.XLOOKUP(G34,'2027'!B:B,'2027'!I:I)</f>
        <v>127.49826161477411</v>
      </c>
      <c r="M34" s="2">
        <f t="shared" si="1"/>
        <v>2.0651866710918085</v>
      </c>
      <c r="N34" s="6">
        <f>_xlfn.XLOOKUP(G34,'2026'!B:B,'2026'!L:L)</f>
        <v>111.11507034465811</v>
      </c>
      <c r="O34" s="6">
        <f>_xlfn.XLOOKUP(G34,'2027'!B:B,'2027'!L:L)</f>
        <v>111.39142271923464</v>
      </c>
      <c r="P34" s="8">
        <f t="shared" si="2"/>
        <v>0.27635237457653261</v>
      </c>
    </row>
    <row r="35" spans="2:16" x14ac:dyDescent="0.25">
      <c r="B35" s="20" t="str">
        <f>_xlfn.XLOOKUP(C35,P:P,G:G)</f>
        <v>Vesthimmerland</v>
      </c>
      <c r="C35" s="16">
        <f>LARGE(P2:P99,10)</f>
        <v>0.85507106221704987</v>
      </c>
      <c r="G35" t="s">
        <v>141</v>
      </c>
      <c r="H35" s="2">
        <f>_xlfn.XLOOKUP(G35,'2026'!B:B,'2026'!E:E)</f>
        <v>100.73093819845921</v>
      </c>
      <c r="I35" s="2">
        <f>_xlfn.XLOOKUP(G35,'2027'!B:B,'2027'!E:E)</f>
        <v>100.34507229170997</v>
      </c>
      <c r="J35" s="2">
        <f t="shared" si="0"/>
        <v>-0.38586590674924537</v>
      </c>
      <c r="K35" s="9">
        <f>_xlfn.XLOOKUP(G35,'2026'!B:B,'2026'!I:I)</f>
        <v>107.57084649487958</v>
      </c>
      <c r="L35" s="2">
        <f>_xlfn.XLOOKUP(G35,'2027'!B:B,'2027'!I:I)</f>
        <v>106.70497343150143</v>
      </c>
      <c r="M35" s="2">
        <f t="shared" si="1"/>
        <v>-0.86587306337814596</v>
      </c>
      <c r="N35" s="6">
        <f>_xlfn.XLOOKUP(G35,'2026'!B:B,'2026'!L:L)</f>
        <v>102.98826565091848</v>
      </c>
      <c r="O35" s="6">
        <f>_xlfn.XLOOKUP(G35,'2027'!B:B,'2027'!L:L)</f>
        <v>102.44392707657468</v>
      </c>
      <c r="P35" s="8">
        <f t="shared" si="2"/>
        <v>-0.54433857434379718</v>
      </c>
    </row>
    <row r="36" spans="2:16" x14ac:dyDescent="0.25">
      <c r="G36" t="s">
        <v>142</v>
      </c>
      <c r="H36" s="2">
        <f>_xlfn.XLOOKUP(G36,'2026'!B:B,'2026'!E:E)</f>
        <v>99.916396039447292</v>
      </c>
      <c r="I36" s="2">
        <f>_xlfn.XLOOKUP(G36,'2027'!B:B,'2027'!E:E)</f>
        <v>99.614593382167442</v>
      </c>
      <c r="J36" s="2">
        <f t="shared" si="0"/>
        <v>-0.30180265727985045</v>
      </c>
      <c r="K36" s="9">
        <f>_xlfn.XLOOKUP(G36,'2026'!B:B,'2026'!I:I)</f>
        <v>103.87039429899761</v>
      </c>
      <c r="L36" s="2">
        <f>_xlfn.XLOOKUP(G36,'2027'!B:B,'2027'!I:I)</f>
        <v>107.44133832723523</v>
      </c>
      <c r="M36" s="2">
        <f t="shared" si="1"/>
        <v>3.5709440282376192</v>
      </c>
      <c r="N36" s="6">
        <f>_xlfn.XLOOKUP(G36,'2026'!B:B,'2026'!L:L)</f>
        <v>101.22135528660073</v>
      </c>
      <c r="O36" s="6">
        <f>_xlfn.XLOOKUP(G36,'2027'!B:B,'2027'!L:L)</f>
        <v>102.19838937445135</v>
      </c>
      <c r="P36" s="8">
        <f t="shared" si="2"/>
        <v>0.97703408785062607</v>
      </c>
    </row>
    <row r="37" spans="2:16" x14ac:dyDescent="0.25">
      <c r="G37" t="s">
        <v>143</v>
      </c>
      <c r="H37" s="2">
        <f>_xlfn.XLOOKUP(G37,'2026'!B:B,'2026'!E:E)</f>
        <v>102.18021928978416</v>
      </c>
      <c r="I37" s="2">
        <f>_xlfn.XLOOKUP(G37,'2027'!B:B,'2027'!E:E)</f>
        <v>101.5943300349585</v>
      </c>
      <c r="J37" s="2">
        <f t="shared" si="0"/>
        <v>-0.58588925482565912</v>
      </c>
      <c r="K37" s="9">
        <f>_xlfn.XLOOKUP(G37,'2026'!B:B,'2026'!I:I)</f>
        <v>124.70135656091752</v>
      </c>
      <c r="L37" s="2">
        <f>_xlfn.XLOOKUP(G37,'2027'!B:B,'2027'!I:I)</f>
        <v>123.71747571617311</v>
      </c>
      <c r="M37" s="2">
        <f t="shared" si="1"/>
        <v>-0.98388084474440518</v>
      </c>
      <c r="N37" s="6">
        <f>_xlfn.XLOOKUP(G37,'2026'!B:B,'2026'!L:L)</f>
        <v>109.61233642563127</v>
      </c>
      <c r="O37" s="6">
        <f>_xlfn.XLOOKUP(G37,'2027'!B:B,'2027'!L:L)</f>
        <v>108.89533478365965</v>
      </c>
      <c r="P37" s="8">
        <f t="shared" si="2"/>
        <v>-0.71700164197162053</v>
      </c>
    </row>
    <row r="38" spans="2:16" x14ac:dyDescent="0.25">
      <c r="G38" t="s">
        <v>144</v>
      </c>
      <c r="H38" s="2">
        <f>_xlfn.XLOOKUP(G38,'2026'!B:B,'2026'!E:E)</f>
        <v>99.514326360617247</v>
      </c>
      <c r="I38" s="2">
        <f>_xlfn.XLOOKUP(G38,'2027'!B:B,'2027'!E:E)</f>
        <v>99.769843707706841</v>
      </c>
      <c r="J38" s="2">
        <f t="shared" si="0"/>
        <v>0.25551734708959373</v>
      </c>
      <c r="K38" s="9">
        <f>_xlfn.XLOOKUP(G38,'2026'!B:B,'2026'!I:I)</f>
        <v>105.81261107054563</v>
      </c>
      <c r="L38" s="2">
        <f>_xlfn.XLOOKUP(G38,'2027'!B:B,'2027'!I:I)</f>
        <v>107.9629446005783</v>
      </c>
      <c r="M38" s="2">
        <f t="shared" si="1"/>
        <v>2.1503335300326682</v>
      </c>
      <c r="N38" s="6">
        <f>_xlfn.XLOOKUP(G38,'2026'!B:B,'2026'!L:L)</f>
        <v>101.59243103766052</v>
      </c>
      <c r="O38" s="6">
        <f>_xlfn.XLOOKUP(G38,'2027'!B:B,'2027'!L:L)</f>
        <v>102.47446026233095</v>
      </c>
      <c r="P38" s="8">
        <f t="shared" si="2"/>
        <v>0.88202922467043265</v>
      </c>
    </row>
    <row r="39" spans="2:16" x14ac:dyDescent="0.25">
      <c r="G39" t="s">
        <v>145</v>
      </c>
      <c r="H39" s="2">
        <f>_xlfn.XLOOKUP(G39,'2026'!B:B,'2026'!E:E)</f>
        <v>99.445944407240404</v>
      </c>
      <c r="I39" s="2">
        <f>_xlfn.XLOOKUP(G39,'2027'!B:B,'2027'!E:E)</f>
        <v>99.189709801562117</v>
      </c>
      <c r="J39" s="2">
        <f t="shared" si="0"/>
        <v>-0.25623460567828715</v>
      </c>
      <c r="K39" s="9">
        <f>_xlfn.XLOOKUP(G39,'2026'!B:B,'2026'!I:I)</f>
        <v>128.90360378796785</v>
      </c>
      <c r="L39" s="2">
        <f>_xlfn.XLOOKUP(G39,'2027'!B:B,'2027'!I:I)</f>
        <v>130.24502286762907</v>
      </c>
      <c r="M39" s="2">
        <f t="shared" si="1"/>
        <v>1.3414190796612218</v>
      </c>
      <c r="N39" s="6">
        <f>_xlfn.XLOOKUP(G39,'2026'!B:B,'2026'!L:L)</f>
        <v>109.166308287768</v>
      </c>
      <c r="O39" s="6">
        <f>_xlfn.XLOOKUP(G39,'2027'!B:B,'2027'!L:L)</f>
        <v>109.4385710469066</v>
      </c>
      <c r="P39" s="8">
        <f t="shared" si="2"/>
        <v>0.27226275913859865</v>
      </c>
    </row>
    <row r="40" spans="2:16" x14ac:dyDescent="0.25">
      <c r="G40" t="s">
        <v>146</v>
      </c>
      <c r="H40" s="2">
        <f>_xlfn.XLOOKUP(G40,'2026'!B:B,'2026'!E:E)</f>
        <v>102.03448939764949</v>
      </c>
      <c r="I40" s="2">
        <f>_xlfn.XLOOKUP(G40,'2027'!B:B,'2027'!E:E)</f>
        <v>101.24776417720595</v>
      </c>
      <c r="J40" s="2">
        <f t="shared" si="0"/>
        <v>-0.78672522044354309</v>
      </c>
      <c r="K40" s="9">
        <f>_xlfn.XLOOKUP(G40,'2026'!B:B,'2026'!I:I)</f>
        <v>95.634868009327917</v>
      </c>
      <c r="L40" s="2">
        <f>_xlfn.XLOOKUP(G40,'2027'!B:B,'2027'!I:I)</f>
        <v>95.596667529025339</v>
      </c>
      <c r="M40" s="2">
        <f t="shared" si="1"/>
        <v>-3.8200480302577944E-2</v>
      </c>
      <c r="N40" s="6">
        <f>_xlfn.XLOOKUP(G40,'2026'!B:B,'2026'!L:L)</f>
        <v>99.922590157891506</v>
      </c>
      <c r="O40" s="6">
        <f>_xlfn.XLOOKUP(G40,'2027'!B:B,'2027'!L:L)</f>
        <v>99.382975204508739</v>
      </c>
      <c r="P40" s="8">
        <f t="shared" si="2"/>
        <v>-0.53961495338276677</v>
      </c>
    </row>
    <row r="41" spans="2:16" x14ac:dyDescent="0.25">
      <c r="G41" t="s">
        <v>147</v>
      </c>
      <c r="H41" s="2">
        <f>_xlfn.XLOOKUP(G41,'2026'!B:B,'2026'!E:E)</f>
        <v>101.93827508320616</v>
      </c>
      <c r="I41" s="2">
        <f>_xlfn.XLOOKUP(G41,'2027'!B:B,'2027'!E:E)</f>
        <v>101.81838750689865</v>
      </c>
      <c r="J41" s="2">
        <f t="shared" si="0"/>
        <v>-0.11988757630751934</v>
      </c>
      <c r="K41" s="9">
        <f>_xlfn.XLOOKUP(G41,'2026'!B:B,'2026'!I:I)</f>
        <v>101.64342458766271</v>
      </c>
      <c r="L41" s="2">
        <f>_xlfn.XLOOKUP(G41,'2027'!B:B,'2027'!I:I)</f>
        <v>103.73175928974732</v>
      </c>
      <c r="M41" s="2">
        <f t="shared" si="1"/>
        <v>2.0883347020846088</v>
      </c>
      <c r="N41" s="6">
        <f>_xlfn.XLOOKUP(G41,'2026'!B:B,'2026'!L:L)</f>
        <v>101.8406340234687</v>
      </c>
      <c r="O41" s="6">
        <f>_xlfn.XLOOKUP(G41,'2027'!B:B,'2027'!L:L)</f>
        <v>102.45028815694057</v>
      </c>
      <c r="P41" s="8">
        <f t="shared" si="2"/>
        <v>0.60965413347187791</v>
      </c>
    </row>
    <row r="42" spans="2:16" x14ac:dyDescent="0.25">
      <c r="G42" t="s">
        <v>148</v>
      </c>
      <c r="H42" s="2">
        <f>_xlfn.XLOOKUP(G42,'2026'!B:B,'2026'!E:E)</f>
        <v>103.34506291398526</v>
      </c>
      <c r="I42" s="2">
        <f>_xlfn.XLOOKUP(G42,'2027'!B:B,'2027'!E:E)</f>
        <v>103.57747026249919</v>
      </c>
      <c r="J42" s="2">
        <f t="shared" si="0"/>
        <v>0.23240734851393086</v>
      </c>
      <c r="K42" s="9">
        <f>_xlfn.XLOOKUP(G42,'2026'!B:B,'2026'!I:I)</f>
        <v>72.760474746197119</v>
      </c>
      <c r="L42" s="2">
        <f>_xlfn.XLOOKUP(G42,'2027'!B:B,'2027'!I:I)</f>
        <v>74.031044020419031</v>
      </c>
      <c r="M42" s="2">
        <f t="shared" si="1"/>
        <v>1.2705692742219128</v>
      </c>
      <c r="N42" s="6">
        <f>_xlfn.XLOOKUP(G42,'2026'!B:B,'2026'!L:L)</f>
        <v>93.25182773238312</v>
      </c>
      <c r="O42" s="6">
        <f>_xlfn.XLOOKUP(G42,'2027'!B:B,'2027'!L:L)</f>
        <v>93.827207612940981</v>
      </c>
      <c r="P42" s="8">
        <f t="shared" si="2"/>
        <v>0.57537988055786116</v>
      </c>
    </row>
    <row r="43" spans="2:16" x14ac:dyDescent="0.25">
      <c r="G43" t="s">
        <v>149</v>
      </c>
      <c r="H43" s="2">
        <f>_xlfn.XLOOKUP(G43,'2026'!B:B,'2026'!E:E)</f>
        <v>109.13129833452449</v>
      </c>
      <c r="I43" s="2">
        <f>_xlfn.XLOOKUP(G43,'2027'!B:B,'2027'!E:E)</f>
        <v>107.29873921697623</v>
      </c>
      <c r="J43" s="2">
        <f t="shared" si="0"/>
        <v>-1.8325591175482572</v>
      </c>
      <c r="K43" s="9">
        <f>_xlfn.XLOOKUP(G43,'2026'!B:B,'2026'!I:I)</f>
        <v>162.09137388399731</v>
      </c>
      <c r="L43" s="2">
        <f>_xlfn.XLOOKUP(G43,'2027'!B:B,'2027'!I:I)</f>
        <v>161.70348958019005</v>
      </c>
      <c r="M43" s="2">
        <f t="shared" si="1"/>
        <v>-0.38788430380725458</v>
      </c>
      <c r="N43" s="6">
        <f>_xlfn.XLOOKUP(G43,'2026'!B:B,'2026'!L:L)</f>
        <v>126.60809731523008</v>
      </c>
      <c r="O43" s="6">
        <f>_xlfn.XLOOKUP(G43,'2027'!B:B,'2027'!L:L)</f>
        <v>125.25348905258069</v>
      </c>
      <c r="P43" s="8">
        <f t="shared" si="2"/>
        <v>-1.3546082626493927</v>
      </c>
    </row>
    <row r="44" spans="2:16" x14ac:dyDescent="0.25">
      <c r="G44" t="s">
        <v>150</v>
      </c>
      <c r="H44" s="2">
        <f>_xlfn.XLOOKUP(G44,'2026'!B:B,'2026'!E:E)</f>
        <v>100.06905901903365</v>
      </c>
      <c r="I44" s="2">
        <f>_xlfn.XLOOKUP(G44,'2027'!B:B,'2027'!E:E)</f>
        <v>99.780943886154006</v>
      </c>
      <c r="J44" s="2">
        <f t="shared" si="0"/>
        <v>-0.28811513287963919</v>
      </c>
      <c r="K44" s="9">
        <f>_xlfn.XLOOKUP(G44,'2026'!B:B,'2026'!I:I)</f>
        <v>109.74411704861117</v>
      </c>
      <c r="L44" s="2">
        <f>_xlfn.XLOOKUP(G44,'2027'!B:B,'2027'!I:I)</f>
        <v>109.7853727986062</v>
      </c>
      <c r="M44" s="2">
        <f t="shared" si="1"/>
        <v>4.125574999503101E-2</v>
      </c>
      <c r="N44" s="6">
        <f>_xlfn.XLOOKUP(G44,'2026'!B:B,'2026'!L:L)</f>
        <v>103.26104318977698</v>
      </c>
      <c r="O44" s="6">
        <f>_xlfn.XLOOKUP(G44,'2027'!B:B,'2027'!L:L)</f>
        <v>103.08257954530997</v>
      </c>
      <c r="P44" s="8">
        <f t="shared" si="2"/>
        <v>-0.17846364446701557</v>
      </c>
    </row>
    <row r="45" spans="2:16" x14ac:dyDescent="0.25">
      <c r="G45" t="s">
        <v>151</v>
      </c>
      <c r="H45" s="2">
        <f>_xlfn.XLOOKUP(G45,'2026'!B:B,'2026'!E:E)</f>
        <v>104.06147587684254</v>
      </c>
      <c r="I45" s="2">
        <f>_xlfn.XLOOKUP(G45,'2027'!B:B,'2027'!E:E)</f>
        <v>103.25377939999969</v>
      </c>
      <c r="J45" s="2">
        <f t="shared" si="0"/>
        <v>-0.80769647684284962</v>
      </c>
      <c r="K45" s="9">
        <f>_xlfn.XLOOKUP(G45,'2026'!B:B,'2026'!I:I)</f>
        <v>132.32270107610648</v>
      </c>
      <c r="L45" s="2">
        <f>_xlfn.XLOOKUP(G45,'2027'!B:B,'2027'!I:I)</f>
        <v>132.83593577884807</v>
      </c>
      <c r="M45" s="2">
        <f t="shared" si="1"/>
        <v>0.51323470274158467</v>
      </c>
      <c r="N45" s="6">
        <f>_xlfn.XLOOKUP(G45,'2026'!B:B,'2026'!L:L)</f>
        <v>113.38698777415985</v>
      </c>
      <c r="O45" s="6">
        <f>_xlfn.XLOOKUP(G45,'2027'!B:B,'2027'!L:L)</f>
        <v>113.01604264468277</v>
      </c>
      <c r="P45" s="8">
        <f t="shared" si="2"/>
        <v>-0.37094512947707869</v>
      </c>
    </row>
    <row r="46" spans="2:16" x14ac:dyDescent="0.25">
      <c r="G46" t="s">
        <v>152</v>
      </c>
      <c r="H46" s="2">
        <f>_xlfn.XLOOKUP(G46,'2026'!B:B,'2026'!E:E)</f>
        <v>103.33921648686157</v>
      </c>
      <c r="I46" s="2">
        <f>_xlfn.XLOOKUP(G46,'2027'!B:B,'2027'!E:E)</f>
        <v>102.47559178326962</v>
      </c>
      <c r="J46" s="2">
        <f t="shared" si="0"/>
        <v>-0.86362470359195243</v>
      </c>
      <c r="K46" s="9">
        <f>_xlfn.XLOOKUP(G46,'2026'!B:B,'2026'!I:I)</f>
        <v>118.36731428118547</v>
      </c>
      <c r="L46" s="2">
        <f>_xlfn.XLOOKUP(G46,'2027'!B:B,'2027'!I:I)</f>
        <v>119.23927529481912</v>
      </c>
      <c r="M46" s="2">
        <f t="shared" si="1"/>
        <v>0.87196101363365131</v>
      </c>
      <c r="N46" s="6">
        <f>_xlfn.XLOOKUP(G46,'2026'!B:B,'2026'!L:L)</f>
        <v>108.29759783743933</v>
      </c>
      <c r="O46" s="6">
        <f>_xlfn.XLOOKUP(G46,'2027'!B:B,'2027'!L:L)</f>
        <v>108.00860018065468</v>
      </c>
      <c r="P46" s="8">
        <f t="shared" si="2"/>
        <v>-0.28899765678464462</v>
      </c>
    </row>
    <row r="47" spans="2:16" x14ac:dyDescent="0.25">
      <c r="G47" t="s">
        <v>213</v>
      </c>
      <c r="H47" s="2">
        <f>_xlfn.XLOOKUP(G47,'2026'!B:B,'2026'!E:E)</f>
        <v>104.05005237887288</v>
      </c>
      <c r="I47" s="2">
        <f>_xlfn.XLOOKUP(G47,'2027'!B:B,'2027'!E:E)</f>
        <v>103.91073030411278</v>
      </c>
      <c r="J47" s="2">
        <f t="shared" si="0"/>
        <v>-0.13932207476010205</v>
      </c>
      <c r="K47" s="9">
        <f>_xlfn.XLOOKUP(G47,'2026'!B:B,'2026'!I:I)</f>
        <v>108.13406268145846</v>
      </c>
      <c r="L47" s="2">
        <f>_xlfn.XLOOKUP(G47,'2027'!B:B,'2027'!I:I)</f>
        <v>107.45500768553606</v>
      </c>
      <c r="M47" s="2">
        <f t="shared" si="1"/>
        <v>-0.67905499592239948</v>
      </c>
      <c r="N47" s="6">
        <f>_xlfn.XLOOKUP(G47,'2026'!B:B,'2026'!L:L)</f>
        <v>105.39780057750198</v>
      </c>
      <c r="O47" s="6">
        <f>_xlfn.XLOOKUP(G47,'2027'!B:B,'2027'!L:L)</f>
        <v>105.0812309962724</v>
      </c>
      <c r="P47" s="8">
        <f t="shared" si="2"/>
        <v>-0.31656958122958656</v>
      </c>
    </row>
    <row r="48" spans="2:16" x14ac:dyDescent="0.25">
      <c r="G48" t="s">
        <v>153</v>
      </c>
      <c r="H48" s="2">
        <f>_xlfn.XLOOKUP(G48,'2026'!B:B,'2026'!E:E)</f>
        <v>102.25021820350213</v>
      </c>
      <c r="I48" s="2">
        <f>_xlfn.XLOOKUP(G48,'2027'!B:B,'2027'!E:E)</f>
        <v>101.73622168030275</v>
      </c>
      <c r="J48" s="2">
        <f t="shared" si="0"/>
        <v>-0.51399652319938127</v>
      </c>
      <c r="K48" s="9">
        <f>_xlfn.XLOOKUP(G48,'2026'!B:B,'2026'!I:I)</f>
        <v>85.632638771149502</v>
      </c>
      <c r="L48" s="2">
        <f>_xlfn.XLOOKUP(G48,'2027'!B:B,'2027'!I:I)</f>
        <v>87.490273405020346</v>
      </c>
      <c r="M48" s="2">
        <f t="shared" si="1"/>
        <v>1.8576346338708447</v>
      </c>
      <c r="N48" s="6">
        <f>_xlfn.XLOOKUP(G48,'2026'!B:B,'2026'!L:L)</f>
        <v>96.765988818578364</v>
      </c>
      <c r="O48" s="6">
        <f>_xlfn.XLOOKUP(G48,'2027'!B:B,'2027'!L:L)</f>
        <v>97.035736549495567</v>
      </c>
      <c r="P48" s="8">
        <f t="shared" si="2"/>
        <v>0.26974773091720294</v>
      </c>
    </row>
    <row r="49" spans="7:16" x14ac:dyDescent="0.25">
      <c r="G49" t="s">
        <v>154</v>
      </c>
      <c r="H49" s="2">
        <f>_xlfn.XLOOKUP(G49,'2026'!B:B,'2026'!E:E)</f>
        <v>104.26942093055574</v>
      </c>
      <c r="I49" s="2">
        <f>_xlfn.XLOOKUP(G49,'2027'!B:B,'2027'!E:E)</f>
        <v>104.13832861081053</v>
      </c>
      <c r="J49" s="2">
        <f t="shared" si="0"/>
        <v>-0.13109231974520696</v>
      </c>
      <c r="K49" s="9">
        <f>_xlfn.XLOOKUP(G49,'2026'!B:B,'2026'!I:I)</f>
        <v>105.40845915094611</v>
      </c>
      <c r="L49" s="2">
        <f>_xlfn.XLOOKUP(G49,'2027'!B:B,'2027'!I:I)</f>
        <v>109.34228761826039</v>
      </c>
      <c r="M49" s="2">
        <f t="shared" si="1"/>
        <v>3.9338284673142709</v>
      </c>
      <c r="N49" s="6">
        <f>_xlfn.XLOOKUP(G49,'2026'!B:B,'2026'!L:L)</f>
        <v>104.6445905265098</v>
      </c>
      <c r="O49" s="6">
        <f>_xlfn.XLOOKUP(G49,'2027'!B:B,'2027'!L:L)</f>
        <v>105.85601058483773</v>
      </c>
      <c r="P49" s="8">
        <f t="shared" si="2"/>
        <v>1.2114200583279313</v>
      </c>
    </row>
    <row r="50" spans="7:16" x14ac:dyDescent="0.25">
      <c r="G50" t="s">
        <v>155</v>
      </c>
      <c r="H50" s="2">
        <f>_xlfn.XLOOKUP(G50,'2026'!B:B,'2026'!E:E)</f>
        <v>102.91146265841569</v>
      </c>
      <c r="I50" s="2">
        <f>_xlfn.XLOOKUP(G50,'2027'!B:B,'2027'!E:E)</f>
        <v>102.4443176661084</v>
      </c>
      <c r="J50" s="2">
        <f t="shared" si="0"/>
        <v>-0.46714499230728279</v>
      </c>
      <c r="K50" s="9">
        <f>_xlfn.XLOOKUP(G50,'2026'!B:B,'2026'!I:I)</f>
        <v>100.5060077921538</v>
      </c>
      <c r="L50" s="2">
        <f>_xlfn.XLOOKUP(G50,'2027'!B:B,'2027'!I:I)</f>
        <v>101.49761140920555</v>
      </c>
      <c r="M50" s="2">
        <f t="shared" si="1"/>
        <v>0.99160361705175148</v>
      </c>
      <c r="N50" s="6">
        <f>_xlfn.XLOOKUP(G50,'2026'!B:B,'2026'!L:L)</f>
        <v>102.11709774528477</v>
      </c>
      <c r="O50" s="6">
        <f>_xlfn.XLOOKUP(G50,'2027'!B:B,'2027'!L:L)</f>
        <v>102.13223413864611</v>
      </c>
      <c r="P50" s="8">
        <f t="shared" si="2"/>
        <v>1.5136393361345313E-2</v>
      </c>
    </row>
    <row r="51" spans="7:16" x14ac:dyDescent="0.25">
      <c r="G51" t="s">
        <v>156</v>
      </c>
      <c r="H51" s="2">
        <f>_xlfn.XLOOKUP(G51,'2026'!B:B,'2026'!E:E)</f>
        <v>103.1987093522383</v>
      </c>
      <c r="I51" s="2">
        <f>_xlfn.XLOOKUP(G51,'2027'!B:B,'2027'!E:E)</f>
        <v>102.3559335411732</v>
      </c>
      <c r="J51" s="2">
        <f t="shared" si="0"/>
        <v>-0.84277581106509558</v>
      </c>
      <c r="K51" s="9">
        <f>_xlfn.XLOOKUP(G51,'2026'!B:B,'2026'!I:I)</f>
        <v>100.34449126686383</v>
      </c>
      <c r="L51" s="2">
        <f>_xlfn.XLOOKUP(G51,'2027'!B:B,'2027'!I:I)</f>
        <v>102.19660835562874</v>
      </c>
      <c r="M51" s="2">
        <f t="shared" si="1"/>
        <v>1.8521170887649134</v>
      </c>
      <c r="N51" s="6">
        <f>_xlfn.XLOOKUP(G51,'2026'!B:B,'2026'!L:L)</f>
        <v>102.25594397001905</v>
      </c>
      <c r="O51" s="6">
        <f>_xlfn.XLOOKUP(G51,'2027'!B:B,'2027'!L:L)</f>
        <v>102.30398330852512</v>
      </c>
      <c r="P51" s="8">
        <f t="shared" si="2"/>
        <v>4.8039338506072227E-2</v>
      </c>
    </row>
    <row r="52" spans="7:16" x14ac:dyDescent="0.25">
      <c r="G52" t="s">
        <v>157</v>
      </c>
      <c r="H52" s="2">
        <f>_xlfn.XLOOKUP(G52,'2026'!B:B,'2026'!E:E)</f>
        <v>101.6638264508063</v>
      </c>
      <c r="I52" s="2">
        <f>_xlfn.XLOOKUP(G52,'2027'!B:B,'2027'!E:E)</f>
        <v>101.03809752196243</v>
      </c>
      <c r="J52" s="2">
        <f t="shared" si="0"/>
        <v>-0.62572892884386988</v>
      </c>
      <c r="K52" s="9">
        <f>_xlfn.XLOOKUP(G52,'2026'!B:B,'2026'!I:I)</f>
        <v>114.16413123355468</v>
      </c>
      <c r="L52" s="2">
        <f>_xlfn.XLOOKUP(G52,'2027'!B:B,'2027'!I:I)</f>
        <v>114.49582415536594</v>
      </c>
      <c r="M52" s="2">
        <f t="shared" si="1"/>
        <v>0.33169292181125343</v>
      </c>
      <c r="N52" s="6">
        <f>_xlfn.XLOOKUP(G52,'2026'!B:B,'2026'!L:L)</f>
        <v>105.78853597100202</v>
      </c>
      <c r="O52" s="6">
        <f>_xlfn.XLOOKUP(G52,'2027'!B:B,'2027'!L:L)</f>
        <v>105.47943462717708</v>
      </c>
      <c r="P52" s="8">
        <f t="shared" si="2"/>
        <v>-0.30910134382493482</v>
      </c>
    </row>
    <row r="53" spans="7:16" x14ac:dyDescent="0.25">
      <c r="G53" t="s">
        <v>158</v>
      </c>
      <c r="H53" s="2">
        <f>_xlfn.XLOOKUP(G53,'2026'!B:B,'2026'!E:E)</f>
        <v>96.212407242545225</v>
      </c>
      <c r="I53" s="2">
        <f>_xlfn.XLOOKUP(G53,'2027'!B:B,'2027'!E:E)</f>
        <v>96.473123772707709</v>
      </c>
      <c r="J53" s="2">
        <f t="shared" si="0"/>
        <v>0.2607165301624832</v>
      </c>
      <c r="K53" s="9">
        <f>_xlfn.XLOOKUP(G53,'2026'!B:B,'2026'!I:I)</f>
        <v>110.19560581441785</v>
      </c>
      <c r="L53" s="2">
        <f>_xlfn.XLOOKUP(G53,'2027'!B:B,'2027'!I:I)</f>
        <v>109.0199948660154</v>
      </c>
      <c r="M53" s="2">
        <f t="shared" si="1"/>
        <v>-1.1756109484024506</v>
      </c>
      <c r="N53" s="6">
        <f>_xlfn.XLOOKUP(G53,'2026'!B:B,'2026'!L:L)</f>
        <v>100.82693371014315</v>
      </c>
      <c r="O53" s="6">
        <f>_xlfn.XLOOKUP(G53,'2027'!B:B,'2027'!L:L)</f>
        <v>100.61448036334491</v>
      </c>
      <c r="P53" s="8">
        <f t="shared" si="2"/>
        <v>-0.21245334679824168</v>
      </c>
    </row>
    <row r="54" spans="7:16" x14ac:dyDescent="0.25">
      <c r="G54" t="s">
        <v>159</v>
      </c>
      <c r="H54" s="2">
        <f>_xlfn.XLOOKUP(G54,'2026'!B:B,'2026'!E:E)</f>
        <v>102.15573704962601</v>
      </c>
      <c r="I54" s="2">
        <f>_xlfn.XLOOKUP(G54,'2027'!B:B,'2027'!E:E)</f>
        <v>101.81989476458998</v>
      </c>
      <c r="J54" s="2">
        <f t="shared" si="0"/>
        <v>-0.33584228503603697</v>
      </c>
      <c r="K54" s="9">
        <f>_xlfn.XLOOKUP(G54,'2026'!B:B,'2026'!I:I)</f>
        <v>103.20228001607458</v>
      </c>
      <c r="L54" s="2">
        <f>_xlfn.XLOOKUP(G54,'2027'!B:B,'2027'!I:I)</f>
        <v>105.47502981332187</v>
      </c>
      <c r="M54" s="2">
        <f t="shared" si="1"/>
        <v>2.2727497972472861</v>
      </c>
      <c r="N54" s="6">
        <f>_xlfn.XLOOKUP(G54,'2026'!B:B,'2026'!L:L)</f>
        <v>102.5004607728697</v>
      </c>
      <c r="O54" s="6">
        <f>_xlfn.XLOOKUP(G54,'2027'!B:B,'2027'!L:L)</f>
        <v>103.02660203809015</v>
      </c>
      <c r="P54" s="8">
        <f t="shared" si="2"/>
        <v>0.52614126522044558</v>
      </c>
    </row>
    <row r="55" spans="7:16" x14ac:dyDescent="0.25">
      <c r="G55" t="s">
        <v>160</v>
      </c>
      <c r="H55" s="2">
        <f>_xlfn.XLOOKUP(G55,'2026'!B:B,'2026'!E:E)</f>
        <v>102.77372855161684</v>
      </c>
      <c r="I55" s="2">
        <f>_xlfn.XLOOKUP(G55,'2027'!B:B,'2027'!E:E)</f>
        <v>103.36010580970157</v>
      </c>
      <c r="J55" s="2">
        <f t="shared" si="0"/>
        <v>0.58637725808472396</v>
      </c>
      <c r="K55" s="9">
        <f>_xlfn.XLOOKUP(G55,'2026'!B:B,'2026'!I:I)</f>
        <v>108.61787395199738</v>
      </c>
      <c r="L55" s="2">
        <f>_xlfn.XLOOKUP(G55,'2027'!B:B,'2027'!I:I)</f>
        <v>111.40542760167729</v>
      </c>
      <c r="M55" s="2">
        <f t="shared" si="1"/>
        <v>2.7875536496799072</v>
      </c>
      <c r="N55" s="6">
        <f>_xlfn.XLOOKUP(G55,'2026'!B:B,'2026'!L:L)</f>
        <v>104.70234072617804</v>
      </c>
      <c r="O55" s="6">
        <f>_xlfn.XLOOKUP(G55,'2027'!B:B,'2027'!L:L)</f>
        <v>106.01503759398496</v>
      </c>
      <c r="P55" s="8">
        <f t="shared" si="2"/>
        <v>1.3126968678069204</v>
      </c>
    </row>
    <row r="56" spans="7:16" x14ac:dyDescent="0.25">
      <c r="G56" t="s">
        <v>161</v>
      </c>
      <c r="H56" s="2">
        <f>_xlfn.XLOOKUP(G56,'2026'!B:B,'2026'!E:E)</f>
        <v>107.42714387759315</v>
      </c>
      <c r="I56" s="2">
        <f>_xlfn.XLOOKUP(G56,'2027'!B:B,'2027'!E:E)</f>
        <v>106.13921234982016</v>
      </c>
      <c r="J56" s="2">
        <f t="shared" si="0"/>
        <v>-1.2879315277729972</v>
      </c>
      <c r="K56" s="9">
        <f>_xlfn.XLOOKUP(G56,'2026'!B:B,'2026'!I:I)</f>
        <v>130.61109672647234</v>
      </c>
      <c r="L56" s="2">
        <f>_xlfn.XLOOKUP(G56,'2027'!B:B,'2027'!I:I)</f>
        <v>127.72515135288107</v>
      </c>
      <c r="M56" s="2">
        <f t="shared" si="1"/>
        <v>-2.8859453735912695</v>
      </c>
      <c r="N56" s="6">
        <f>_xlfn.XLOOKUP(G56,'2026'!B:B,'2026'!L:L)</f>
        <v>115.07771702402164</v>
      </c>
      <c r="O56" s="6">
        <f>_xlfn.XLOOKUP(G56,'2027'!B:B,'2027'!L:L)</f>
        <v>113.26285256287929</v>
      </c>
      <c r="P56" s="8">
        <f t="shared" si="2"/>
        <v>-1.8148644611423492</v>
      </c>
    </row>
    <row r="57" spans="7:16" x14ac:dyDescent="0.25">
      <c r="G57" t="s">
        <v>162</v>
      </c>
      <c r="H57" s="2">
        <f>_xlfn.XLOOKUP(G57,'2026'!B:B,'2026'!E:E)</f>
        <v>109.53289735498386</v>
      </c>
      <c r="I57" s="2">
        <f>_xlfn.XLOOKUP(G57,'2027'!B:B,'2027'!E:E)</f>
        <v>106.94785260849109</v>
      </c>
      <c r="J57" s="2">
        <f t="shared" si="0"/>
        <v>-2.5850447464927697</v>
      </c>
      <c r="K57" s="9">
        <f>_xlfn.XLOOKUP(G57,'2026'!B:B,'2026'!I:I)</f>
        <v>99.653541810327127</v>
      </c>
      <c r="L57" s="2">
        <f>_xlfn.XLOOKUP(G57,'2027'!B:B,'2027'!I:I)</f>
        <v>100.05750178540278</v>
      </c>
      <c r="M57" s="2">
        <f t="shared" si="1"/>
        <v>0.40395997507565085</v>
      </c>
      <c r="N57" s="6">
        <f>_xlfn.XLOOKUP(G57,'2026'!B:B,'2026'!L:L)</f>
        <v>106.27265466609326</v>
      </c>
      <c r="O57" s="6">
        <f>_xlfn.XLOOKUP(G57,'2027'!B:B,'2027'!L:L)</f>
        <v>104.67412185285549</v>
      </c>
      <c r="P57" s="8">
        <f t="shared" si="2"/>
        <v>-1.5985328132377674</v>
      </c>
    </row>
    <row r="58" spans="7:16" x14ac:dyDescent="0.25">
      <c r="G58" t="s">
        <v>163</v>
      </c>
      <c r="H58" s="2">
        <f>_xlfn.XLOOKUP(G58,'2026'!B:B,'2026'!E:E)</f>
        <v>102.82226329495316</v>
      </c>
      <c r="I58" s="2">
        <f>_xlfn.XLOOKUP(G58,'2027'!B:B,'2027'!E:E)</f>
        <v>101.99660611076817</v>
      </c>
      <c r="J58" s="2">
        <f t="shared" si="0"/>
        <v>-0.82565718418499046</v>
      </c>
      <c r="K58" s="9">
        <f>_xlfn.XLOOKUP(G58,'2026'!B:B,'2026'!I:I)</f>
        <v>116.82014059848748</v>
      </c>
      <c r="L58" s="2">
        <f>_xlfn.XLOOKUP(G58,'2027'!B:B,'2027'!I:I)</f>
        <v>119.8333163191718</v>
      </c>
      <c r="M58" s="2">
        <f t="shared" si="1"/>
        <v>3.0131757206843162</v>
      </c>
      <c r="N58" s="6">
        <f>_xlfn.XLOOKUP(G58,'2026'!B:B,'2026'!L:L)</f>
        <v>107.44117466363581</v>
      </c>
      <c r="O58" s="6">
        <f>_xlfn.XLOOKUP(G58,'2027'!B:B,'2027'!L:L)</f>
        <v>107.88265078941008</v>
      </c>
      <c r="P58" s="8">
        <f t="shared" si="2"/>
        <v>0.44147612577427253</v>
      </c>
    </row>
    <row r="59" spans="7:16" x14ac:dyDescent="0.25">
      <c r="G59" t="s">
        <v>164</v>
      </c>
      <c r="H59" s="2">
        <f>_xlfn.XLOOKUP(G59,'2026'!B:B,'2026'!E:E)</f>
        <v>101.72472869798814</v>
      </c>
      <c r="I59" s="2">
        <f>_xlfn.XLOOKUP(G59,'2027'!B:B,'2027'!E:E)</f>
        <v>101.83061407496163</v>
      </c>
      <c r="J59" s="2">
        <f t="shared" si="0"/>
        <v>0.10588537697348954</v>
      </c>
      <c r="K59" s="9">
        <f>_xlfn.XLOOKUP(G59,'2026'!B:B,'2026'!I:I)</f>
        <v>103.56555085270693</v>
      </c>
      <c r="L59" s="2">
        <f>_xlfn.XLOOKUP(G59,'2027'!B:B,'2027'!I:I)</f>
        <v>104.73549180401143</v>
      </c>
      <c r="M59" s="2">
        <f t="shared" si="1"/>
        <v>1.1699409513044969</v>
      </c>
      <c r="N59" s="6">
        <f>_xlfn.XLOOKUP(G59,'2026'!B:B,'2026'!L:L)</f>
        <v>102.33212508447502</v>
      </c>
      <c r="O59" s="6">
        <f>_xlfn.XLOOKUP(G59,'2027'!B:B,'2027'!L:L)</f>
        <v>102.78996984847906</v>
      </c>
      <c r="P59" s="8">
        <f t="shared" si="2"/>
        <v>0.45784476400403662</v>
      </c>
    </row>
    <row r="60" spans="7:16" x14ac:dyDescent="0.25">
      <c r="G60" t="s">
        <v>165</v>
      </c>
      <c r="H60" s="2">
        <f>_xlfn.XLOOKUP(G60,'2026'!B:B,'2026'!E:E)</f>
        <v>104.21775593453245</v>
      </c>
      <c r="I60" s="2">
        <f>_xlfn.XLOOKUP(G60,'2027'!B:B,'2027'!E:E)</f>
        <v>102.75631249142567</v>
      </c>
      <c r="J60" s="2">
        <f t="shared" si="0"/>
        <v>-1.4614434431067735</v>
      </c>
      <c r="K60" s="9">
        <f>_xlfn.XLOOKUP(G60,'2026'!B:B,'2026'!I:I)</f>
        <v>113.35320669090233</v>
      </c>
      <c r="L60" s="2">
        <f>_xlfn.XLOOKUP(G60,'2027'!B:B,'2027'!I:I)</f>
        <v>115.91063059680222</v>
      </c>
      <c r="M60" s="2">
        <f t="shared" si="1"/>
        <v>2.5574239058998955</v>
      </c>
      <c r="N60" s="6">
        <f>_xlfn.XLOOKUP(G60,'2026'!B:B,'2026'!L:L)</f>
        <v>107.23229096270812</v>
      </c>
      <c r="O60" s="6">
        <f>_xlfn.XLOOKUP(G60,'2027'!B:B,'2027'!L:L)</f>
        <v>107.09769347225932</v>
      </c>
      <c r="P60" s="8">
        <f t="shared" si="2"/>
        <v>-0.13459749044879743</v>
      </c>
    </row>
    <row r="61" spans="7:16" x14ac:dyDescent="0.25">
      <c r="G61" t="s">
        <v>166</v>
      </c>
      <c r="H61" s="2">
        <f>_xlfn.XLOOKUP(G61,'2026'!B:B,'2026'!E:E)</f>
        <v>106.41404182972427</v>
      </c>
      <c r="I61" s="2">
        <f>_xlfn.XLOOKUP(G61,'2027'!B:B,'2027'!E:E)</f>
        <v>105.483308119646</v>
      </c>
      <c r="J61" s="2">
        <f t="shared" si="0"/>
        <v>-0.93073371007827177</v>
      </c>
      <c r="K61" s="9">
        <f>_xlfn.XLOOKUP(G61,'2026'!B:B,'2026'!I:I)</f>
        <v>117.66606024315796</v>
      </c>
      <c r="L61" s="2">
        <f>_xlfn.XLOOKUP(G61,'2027'!B:B,'2027'!I:I)</f>
        <v>118.73684689527215</v>
      </c>
      <c r="M61" s="2">
        <f t="shared" si="1"/>
        <v>1.0707866521141938</v>
      </c>
      <c r="N61" s="6">
        <f>_xlfn.XLOOKUP(G61,'2026'!B:B,'2026'!L:L)</f>
        <v>110.12717331203538</v>
      </c>
      <c r="O61" s="6">
        <f>_xlfn.XLOOKUP(G61,'2027'!B:B,'2027'!L:L)</f>
        <v>109.85713013498213</v>
      </c>
      <c r="P61" s="8">
        <f t="shared" si="2"/>
        <v>-0.2700431770532532</v>
      </c>
    </row>
    <row r="62" spans="7:16" x14ac:dyDescent="0.25">
      <c r="G62" t="s">
        <v>167</v>
      </c>
      <c r="H62" s="2">
        <f>_xlfn.XLOOKUP(G62,'2026'!B:B,'2026'!E:E)</f>
        <v>101.25216923686196</v>
      </c>
      <c r="I62" s="2">
        <f>_xlfn.XLOOKUP(G62,'2027'!B:B,'2027'!E:E)</f>
        <v>101.19356797637475</v>
      </c>
      <c r="J62" s="2">
        <f t="shared" si="0"/>
        <v>-5.8601260487208151E-2</v>
      </c>
      <c r="K62" s="9">
        <f>_xlfn.XLOOKUP(G62,'2026'!B:B,'2026'!I:I)</f>
        <v>109.43867722172685</v>
      </c>
      <c r="L62" s="2">
        <f>_xlfn.XLOOKUP(G62,'2027'!B:B,'2027'!I:I)</f>
        <v>109.79703807735515</v>
      </c>
      <c r="M62" s="2">
        <f t="shared" si="1"/>
        <v>0.35836085562830533</v>
      </c>
      <c r="N62" s="6">
        <f>_xlfn.XLOOKUP(G62,'2026'!B:B,'2026'!L:L)</f>
        <v>103.95281685814339</v>
      </c>
      <c r="O62" s="6">
        <f>_xlfn.XLOOKUP(G62,'2027'!B:B,'2027'!L:L)</f>
        <v>104.03292495197385</v>
      </c>
      <c r="P62" s="8">
        <f t="shared" si="2"/>
        <v>8.0108093830460803E-2</v>
      </c>
    </row>
    <row r="63" spans="7:16" x14ac:dyDescent="0.25">
      <c r="G63" t="s">
        <v>168</v>
      </c>
      <c r="H63" s="2">
        <f>_xlfn.XLOOKUP(G63,'2026'!B:B,'2026'!E:E)</f>
        <v>105.78373233845457</v>
      </c>
      <c r="I63" s="2">
        <f>_xlfn.XLOOKUP(G63,'2027'!B:B,'2027'!E:E)</f>
        <v>105.82368768057636</v>
      </c>
      <c r="J63" s="2">
        <f t="shared" si="0"/>
        <v>3.9955342121785975E-2</v>
      </c>
      <c r="K63" s="9">
        <f>_xlfn.XLOOKUP(G63,'2026'!B:B,'2026'!I:I)</f>
        <v>73.770878799936725</v>
      </c>
      <c r="L63" s="2">
        <f>_xlfn.XLOOKUP(G63,'2027'!B:B,'2027'!I:I)</f>
        <v>71.936600304975556</v>
      </c>
      <c r="M63" s="2">
        <f t="shared" si="1"/>
        <v>-1.8342784949611683</v>
      </c>
      <c r="N63" s="6">
        <f>_xlfn.XLOOKUP(G63,'2026'!B:B,'2026'!L:L)</f>
        <v>95.219020704060938</v>
      </c>
      <c r="O63" s="6">
        <f>_xlfn.XLOOKUP(G63,'2027'!B:B,'2027'!L:L)</f>
        <v>94.641425899774816</v>
      </c>
      <c r="P63" s="8">
        <f t="shared" si="2"/>
        <v>-0.57759480428612164</v>
      </c>
    </row>
    <row r="64" spans="7:16" x14ac:dyDescent="0.25">
      <c r="G64" t="s">
        <v>169</v>
      </c>
      <c r="H64" s="2">
        <f>_xlfn.XLOOKUP(G64,'2026'!B:B,'2026'!E:E)</f>
        <v>105.17448031201295</v>
      </c>
      <c r="I64" s="2">
        <f>_xlfn.XLOOKUP(G64,'2027'!B:B,'2027'!E:E)</f>
        <v>104.54991839587713</v>
      </c>
      <c r="J64" s="2">
        <f t="shared" si="0"/>
        <v>-0.6245619161358178</v>
      </c>
      <c r="K64" s="9">
        <f>_xlfn.XLOOKUP(G64,'2026'!B:B,'2026'!I:I)</f>
        <v>99.125184194534015</v>
      </c>
      <c r="L64" s="2">
        <f>_xlfn.XLOOKUP(G64,'2027'!B:B,'2027'!I:I)</f>
        <v>100.82785601888114</v>
      </c>
      <c r="M64" s="2">
        <f t="shared" si="1"/>
        <v>1.7026718243471208</v>
      </c>
      <c r="N64" s="6">
        <f>_xlfn.XLOOKUP(G64,'2026'!B:B,'2026'!L:L)</f>
        <v>103.1774897094059</v>
      </c>
      <c r="O64" s="6">
        <f>_xlfn.XLOOKUP(G64,'2027'!B:B,'2027'!L:L)</f>
        <v>103.32175616706742</v>
      </c>
      <c r="P64" s="8">
        <f t="shared" si="2"/>
        <v>0.1442664576615158</v>
      </c>
    </row>
    <row r="65" spans="7:16" x14ac:dyDescent="0.25">
      <c r="G65" t="s">
        <v>170</v>
      </c>
      <c r="H65" s="2">
        <f>_xlfn.XLOOKUP(G65,'2026'!B:B,'2026'!E:E)</f>
        <v>103.46040876564702</v>
      </c>
      <c r="I65" s="2">
        <f>_xlfn.XLOOKUP(G65,'2027'!B:B,'2027'!E:E)</f>
        <v>103.66053002966824</v>
      </c>
      <c r="J65" s="2">
        <f t="shared" si="0"/>
        <v>0.20012126402122021</v>
      </c>
      <c r="K65" s="9">
        <f>_xlfn.XLOOKUP(G65,'2026'!B:B,'2026'!I:I)</f>
        <v>101.80408828061324</v>
      </c>
      <c r="L65" s="2">
        <f>_xlfn.XLOOKUP(G65,'2027'!B:B,'2027'!I:I)</f>
        <v>103.36155056211187</v>
      </c>
      <c r="M65" s="2">
        <f t="shared" si="1"/>
        <v>1.5574622814986299</v>
      </c>
      <c r="N65" s="6">
        <f>_xlfn.XLOOKUP(G65,'2026'!B:B,'2026'!L:L)</f>
        <v>102.91331326411502</v>
      </c>
      <c r="O65" s="6">
        <f>_xlfn.XLOOKUP(G65,'2027'!B:B,'2027'!L:L)</f>
        <v>103.56220500489803</v>
      </c>
      <c r="P65" s="8">
        <f t="shared" si="2"/>
        <v>0.64889174078301437</v>
      </c>
    </row>
    <row r="66" spans="7:16" x14ac:dyDescent="0.25">
      <c r="G66" t="s">
        <v>171</v>
      </c>
      <c r="H66" s="2">
        <f>_xlfn.XLOOKUP(G66,'2026'!B:B,'2026'!E:E)</f>
        <v>103.95309056024516</v>
      </c>
      <c r="I66" s="2">
        <f>_xlfn.XLOOKUP(G66,'2027'!B:B,'2027'!E:E)</f>
        <v>103.34310473565225</v>
      </c>
      <c r="J66" s="2">
        <f t="shared" si="0"/>
        <v>-0.60998582459291129</v>
      </c>
      <c r="K66" s="9">
        <f>_xlfn.XLOOKUP(G66,'2026'!B:B,'2026'!I:I)</f>
        <v>111.58404142847277</v>
      </c>
      <c r="L66" s="2">
        <f>_xlfn.XLOOKUP(G66,'2027'!B:B,'2027'!I:I)</f>
        <v>115.17182594879077</v>
      </c>
      <c r="M66" s="2">
        <f t="shared" si="1"/>
        <v>3.5877845203179959</v>
      </c>
      <c r="N66" s="6">
        <f>_xlfn.XLOOKUP(G66,'2026'!B:B,'2026'!L:L)</f>
        <v>106.47047981814831</v>
      </c>
      <c r="O66" s="6">
        <f>_xlfn.XLOOKUP(G66,'2027'!B:B,'2027'!L:L)</f>
        <v>107.24654275282116</v>
      </c>
      <c r="P66" s="8">
        <f t="shared" si="2"/>
        <v>0.7760629346728507</v>
      </c>
    </row>
    <row r="67" spans="7:16" x14ac:dyDescent="0.25">
      <c r="G67" t="s">
        <v>172</v>
      </c>
      <c r="H67" s="2">
        <f>_xlfn.XLOOKUP(G67,'2026'!B:B,'2026'!E:E)</f>
        <v>100.26134235877038</v>
      </c>
      <c r="I67" s="2">
        <f>_xlfn.XLOOKUP(G67,'2027'!B:B,'2027'!E:E)</f>
        <v>100.03583521668624</v>
      </c>
      <c r="J67" s="2">
        <f t="shared" ref="J67:J100" si="3">I67-H67</f>
        <v>-0.22550714208414036</v>
      </c>
      <c r="K67" s="9">
        <f>_xlfn.XLOOKUP(G67,'2026'!B:B,'2026'!I:I)</f>
        <v>123.61777502288642</v>
      </c>
      <c r="L67" s="2">
        <f>_xlfn.XLOOKUP(G67,'2027'!B:B,'2027'!I:I)</f>
        <v>125.38597210824464</v>
      </c>
      <c r="M67" s="2">
        <f t="shared" ref="M67:M100" si="4">L67-K67</f>
        <v>1.7681970853582243</v>
      </c>
      <c r="N67" s="6">
        <f>_xlfn.XLOOKUP(G67,'2026'!B:B,'2026'!L:L)</f>
        <v>107.96829882656509</v>
      </c>
      <c r="O67" s="6">
        <f>_xlfn.XLOOKUP(G67,'2027'!B:B,'2027'!L:L)</f>
        <v>108.40171494726664</v>
      </c>
      <c r="P67" s="8">
        <f t="shared" ref="P67:P100" si="5">O67-N67</f>
        <v>0.43341612070155122</v>
      </c>
    </row>
    <row r="68" spans="7:16" x14ac:dyDescent="0.25">
      <c r="G68" t="s">
        <v>173</v>
      </c>
      <c r="H68" s="2">
        <f>_xlfn.XLOOKUP(G68,'2026'!B:B,'2026'!E:E)</f>
        <v>100.05804387509318</v>
      </c>
      <c r="I68" s="2">
        <f>_xlfn.XLOOKUP(G68,'2027'!B:B,'2027'!E:E)</f>
        <v>100.58320524693811</v>
      </c>
      <c r="J68" s="2">
        <f t="shared" si="3"/>
        <v>0.52516137184493061</v>
      </c>
      <c r="K68" s="9">
        <f>_xlfn.XLOOKUP(G68,'2026'!B:B,'2026'!I:I)</f>
        <v>99.295090187316134</v>
      </c>
      <c r="L68" s="2">
        <f>_xlfn.XLOOKUP(G68,'2027'!B:B,'2027'!I:I)</f>
        <v>99.80840009475645</v>
      </c>
      <c r="M68" s="2">
        <f t="shared" si="4"/>
        <v>0.51330990744031624</v>
      </c>
      <c r="N68" s="6">
        <f>_xlfn.XLOOKUP(G68,'2026'!B:B,'2026'!L:L)</f>
        <v>99.805861030902491</v>
      </c>
      <c r="O68" s="6">
        <f>_xlfn.XLOOKUP(G68,'2027'!B:B,'2027'!L:L)</f>
        <v>100.32823174687988</v>
      </c>
      <c r="P68" s="8">
        <f t="shared" si="5"/>
        <v>0.52237071597738804</v>
      </c>
    </row>
    <row r="69" spans="7:16" x14ac:dyDescent="0.25">
      <c r="G69" t="s">
        <v>174</v>
      </c>
      <c r="H69" s="2">
        <f>_xlfn.XLOOKUP(G69,'2026'!B:B,'2026'!E:E)</f>
        <v>100.27598140650258</v>
      </c>
      <c r="I69" s="2">
        <f>_xlfn.XLOOKUP(G69,'2027'!B:B,'2027'!E:E)</f>
        <v>100.68232347641337</v>
      </c>
      <c r="J69" s="2">
        <f t="shared" si="3"/>
        <v>0.40634206991079225</v>
      </c>
      <c r="K69" s="9">
        <f>_xlfn.XLOOKUP(G69,'2026'!B:B,'2026'!I:I)</f>
        <v>99.5048946694113</v>
      </c>
      <c r="L69" s="2">
        <f>_xlfn.XLOOKUP(G69,'2027'!B:B,'2027'!I:I)</f>
        <v>102.11124551294589</v>
      </c>
      <c r="M69" s="2">
        <f t="shared" si="4"/>
        <v>2.6063508435345852</v>
      </c>
      <c r="N69" s="6">
        <f>_xlfn.XLOOKUP(G69,'2026'!B:B,'2026'!L:L)</f>
        <v>100.02088837009278</v>
      </c>
      <c r="O69" s="6">
        <f>_xlfn.XLOOKUP(G69,'2027'!B:B,'2027'!L:L)</f>
        <v>101.15389997837232</v>
      </c>
      <c r="P69" s="8">
        <f t="shared" si="5"/>
        <v>1.1330116082795456</v>
      </c>
    </row>
    <row r="70" spans="7:16" x14ac:dyDescent="0.25">
      <c r="G70" t="s">
        <v>175</v>
      </c>
      <c r="H70" s="2">
        <f>_xlfn.XLOOKUP(G70,'2026'!B:B,'2026'!E:E)</f>
        <v>101.06786278172457</v>
      </c>
      <c r="I70" s="2">
        <f>_xlfn.XLOOKUP(G70,'2027'!B:B,'2027'!E:E)</f>
        <v>101.56809259267095</v>
      </c>
      <c r="J70" s="2">
        <f t="shared" si="3"/>
        <v>0.50022981094637942</v>
      </c>
      <c r="K70" s="9">
        <f>_xlfn.XLOOKUP(G70,'2026'!B:B,'2026'!I:I)</f>
        <v>95.794957914522641</v>
      </c>
      <c r="L70" s="2">
        <f>_xlfn.XLOOKUP(G70,'2027'!B:B,'2027'!I:I)</f>
        <v>97.607912208353213</v>
      </c>
      <c r="M70" s="2">
        <f t="shared" si="4"/>
        <v>1.8129542938305718</v>
      </c>
      <c r="N70" s="6">
        <f>_xlfn.XLOOKUP(G70,'2026'!B:B,'2026'!L:L)</f>
        <v>99.327885974073851</v>
      </c>
      <c r="O70" s="6">
        <f>_xlfn.XLOOKUP(G70,'2027'!B:B,'2027'!L:L)</f>
        <v>100.26207651107464</v>
      </c>
      <c r="P70" s="8">
        <f t="shared" si="5"/>
        <v>0.93419053700078791</v>
      </c>
    </row>
    <row r="71" spans="7:16" x14ac:dyDescent="0.25">
      <c r="G71" t="s">
        <v>176</v>
      </c>
      <c r="H71" s="2">
        <f>_xlfn.XLOOKUP(G71,'2026'!B:B,'2026'!E:E)</f>
        <v>101.50205996863096</v>
      </c>
      <c r="I71" s="2">
        <f>_xlfn.XLOOKUP(G71,'2027'!B:B,'2027'!E:E)</f>
        <v>101.54604230938573</v>
      </c>
      <c r="J71" s="2">
        <f t="shared" si="3"/>
        <v>4.3982340754766369E-2</v>
      </c>
      <c r="K71" s="9">
        <f>_xlfn.XLOOKUP(G71,'2026'!B:B,'2026'!I:I)</f>
        <v>91.341779673380913</v>
      </c>
      <c r="L71" s="2">
        <f>_xlfn.XLOOKUP(G71,'2027'!B:B,'2027'!I:I)</f>
        <v>92.411911908800377</v>
      </c>
      <c r="M71" s="2">
        <f t="shared" si="4"/>
        <v>1.0701322354194645</v>
      </c>
      <c r="N71" s="6">
        <f>_xlfn.XLOOKUP(G71,'2026'!B:B,'2026'!L:L)</f>
        <v>98.148307427658651</v>
      </c>
      <c r="O71" s="6">
        <f>_xlfn.XLOOKUP(G71,'2027'!B:B,'2027'!L:L)</f>
        <v>98.531862651552743</v>
      </c>
      <c r="P71" s="8">
        <f t="shared" si="5"/>
        <v>0.38355522389409202</v>
      </c>
    </row>
    <row r="72" spans="7:16" x14ac:dyDescent="0.25">
      <c r="G72" t="s">
        <v>177</v>
      </c>
      <c r="H72" s="2">
        <f>_xlfn.XLOOKUP(G72,'2026'!B:B,'2026'!E:E)</f>
        <v>101.61715627452297</v>
      </c>
      <c r="I72" s="2">
        <f>_xlfn.XLOOKUP(G72,'2027'!B:B,'2027'!E:E)</f>
        <v>101.45252510530658</v>
      </c>
      <c r="J72" s="2">
        <f t="shared" si="3"/>
        <v>-0.16463116921639198</v>
      </c>
      <c r="K72" s="9">
        <f>_xlfn.XLOOKUP(G72,'2026'!B:B,'2026'!I:I)</f>
        <v>89.401766646824086</v>
      </c>
      <c r="L72" s="2">
        <f>_xlfn.XLOOKUP(G72,'2027'!B:B,'2027'!I:I)</f>
        <v>90.605397060366244</v>
      </c>
      <c r="M72" s="2">
        <f t="shared" si="4"/>
        <v>1.2036304135421574</v>
      </c>
      <c r="N72" s="6">
        <f>_xlfn.XLOOKUP(G72,'2026'!B:B,'2026'!L:L)</f>
        <v>97.585550162806413</v>
      </c>
      <c r="O72" s="6">
        <f>_xlfn.XLOOKUP(G72,'2027'!B:B,'2027'!L:L)</f>
        <v>97.872854725646604</v>
      </c>
      <c r="P72" s="8">
        <f t="shared" si="5"/>
        <v>0.28730456284019112</v>
      </c>
    </row>
    <row r="73" spans="7:16" x14ac:dyDescent="0.25">
      <c r="G73" t="s">
        <v>178</v>
      </c>
      <c r="H73" s="2">
        <f>_xlfn.XLOOKUP(G73,'2026'!B:B,'2026'!E:E)</f>
        <v>108.97632879678831</v>
      </c>
      <c r="I73" s="2">
        <f>_xlfn.XLOOKUP(G73,'2027'!B:B,'2027'!E:E)</f>
        <v>108.55686460809373</v>
      </c>
      <c r="J73" s="2">
        <f t="shared" si="3"/>
        <v>-0.41946418869457602</v>
      </c>
      <c r="K73" s="9">
        <f>_xlfn.XLOOKUP(G73,'2026'!B:B,'2026'!I:I)</f>
        <v>93.721064871269149</v>
      </c>
      <c r="L73" s="2">
        <f>_xlfn.XLOOKUP(G73,'2027'!B:B,'2027'!I:I)</f>
        <v>96.398956591247838</v>
      </c>
      <c r="M73" s="2">
        <f t="shared" si="4"/>
        <v>2.6778917199786889</v>
      </c>
      <c r="N73" s="6">
        <f>_xlfn.XLOOKUP(G73,'2026'!B:B,'2026'!L:L)</f>
        <v>103.94175830927075</v>
      </c>
      <c r="O73" s="6">
        <f>_xlfn.XLOOKUP(G73,'2027'!B:B,'2027'!L:L)</f>
        <v>104.54562802946452</v>
      </c>
      <c r="P73" s="8">
        <f t="shared" si="5"/>
        <v>0.60386972019377083</v>
      </c>
    </row>
    <row r="74" spans="7:16" x14ac:dyDescent="0.25">
      <c r="G74" t="s">
        <v>179</v>
      </c>
      <c r="H74" s="2">
        <f>_xlfn.XLOOKUP(G74,'2026'!B:B,'2026'!E:E)</f>
        <v>106.71855473785821</v>
      </c>
      <c r="I74" s="2">
        <f>_xlfn.XLOOKUP(G74,'2027'!B:B,'2027'!E:E)</f>
        <v>106.13380704606696</v>
      </c>
      <c r="J74" s="2">
        <f t="shared" si="3"/>
        <v>-0.58474769179125019</v>
      </c>
      <c r="K74" s="9">
        <f>_xlfn.XLOOKUP(G74,'2026'!B:B,'2026'!I:I)</f>
        <v>105.54191074838084</v>
      </c>
      <c r="L74" s="2">
        <f>_xlfn.XLOOKUP(G74,'2027'!B:B,'2027'!I:I)</f>
        <v>107.48405217109203</v>
      </c>
      <c r="M74" s="2">
        <f t="shared" si="4"/>
        <v>1.9421414227111882</v>
      </c>
      <c r="N74" s="6">
        <f>_xlfn.XLOOKUP(G74,'2026'!B:B,'2026'!L:L)</f>
        <v>106.33040486576151</v>
      </c>
      <c r="O74" s="6">
        <f>_xlfn.XLOOKUP(G74,'2027'!B:B,'2027'!L:L)</f>
        <v>106.57990153047594</v>
      </c>
      <c r="P74" s="8">
        <f t="shared" si="5"/>
        <v>0.24949666471442811</v>
      </c>
    </row>
    <row r="75" spans="7:16" x14ac:dyDescent="0.25">
      <c r="G75" t="s">
        <v>180</v>
      </c>
      <c r="H75" s="2">
        <f>_xlfn.XLOOKUP(G75,'2026'!B:B,'2026'!E:E)</f>
        <v>103.08371035714458</v>
      </c>
      <c r="I75" s="2">
        <f>_xlfn.XLOOKUP(G75,'2027'!B:B,'2027'!E:E)</f>
        <v>102.45351808500746</v>
      </c>
      <c r="J75" s="2">
        <f t="shared" si="3"/>
        <v>-0.6301922721371227</v>
      </c>
      <c r="K75" s="9">
        <f>_xlfn.XLOOKUP(G75,'2026'!B:B,'2026'!I:I)</f>
        <v>83.872526518995301</v>
      </c>
      <c r="L75" s="2">
        <f>_xlfn.XLOOKUP(G75,'2027'!B:B,'2027'!I:I)</f>
        <v>85.657511512509899</v>
      </c>
      <c r="M75" s="2">
        <f t="shared" si="4"/>
        <v>1.7849849935145983</v>
      </c>
      <c r="N75" s="6">
        <f>_xlfn.XLOOKUP(G75,'2026'!B:B,'2026'!L:L)</f>
        <v>96.74387172083307</v>
      </c>
      <c r="O75" s="6">
        <f>_xlfn.XLOOKUP(G75,'2027'!B:B,'2027'!L:L)</f>
        <v>96.91105937432414</v>
      </c>
      <c r="P75" s="8">
        <f t="shared" si="5"/>
        <v>0.16718765349106945</v>
      </c>
    </row>
    <row r="76" spans="7:16" x14ac:dyDescent="0.25">
      <c r="G76" t="s">
        <v>181</v>
      </c>
      <c r="H76" s="2">
        <f>_xlfn.XLOOKUP(G76,'2026'!B:B,'2026'!E:E)</f>
        <v>104.60406175105146</v>
      </c>
      <c r="I76" s="2">
        <f>_xlfn.XLOOKUP(G76,'2027'!B:B,'2027'!E:E)</f>
        <v>102.49898209131108</v>
      </c>
      <c r="J76" s="2">
        <f t="shared" si="3"/>
        <v>-2.1050796597403831</v>
      </c>
      <c r="K76" s="9">
        <f>_xlfn.XLOOKUP(G76,'2026'!B:B,'2026'!I:I)</f>
        <v>114.38739064749601</v>
      </c>
      <c r="L76" s="2">
        <f>_xlfn.XLOOKUP(G76,'2027'!B:B,'2027'!I:I)</f>
        <v>115.90407981070283</v>
      </c>
      <c r="M76" s="2">
        <f t="shared" si="4"/>
        <v>1.51668916320682</v>
      </c>
      <c r="N76" s="6">
        <f>_xlfn.XLOOKUP(G76,'2026'!B:B,'2026'!L:L)</f>
        <v>107.83191005713584</v>
      </c>
      <c r="O76" s="6">
        <f>_xlfn.XLOOKUP(G76,'2027'!B:B,'2027'!L:L)</f>
        <v>106.92339987023396</v>
      </c>
      <c r="P76" s="8">
        <f t="shared" si="5"/>
        <v>-0.90851018690187857</v>
      </c>
    </row>
    <row r="77" spans="7:16" x14ac:dyDescent="0.25">
      <c r="G77" t="s">
        <v>182</v>
      </c>
      <c r="H77" s="2">
        <f>_xlfn.XLOOKUP(G77,'2026'!B:B,'2026'!E:E)</f>
        <v>103.60760494552652</v>
      </c>
      <c r="I77" s="2">
        <f>_xlfn.XLOOKUP(G77,'2027'!B:B,'2027'!E:E)</f>
        <v>104.14584487262832</v>
      </c>
      <c r="J77" s="2">
        <f t="shared" si="3"/>
        <v>0.5382399271017988</v>
      </c>
      <c r="K77" s="9">
        <f>_xlfn.XLOOKUP(G77,'2026'!B:B,'2026'!I:I)</f>
        <v>69.27021368280279</v>
      </c>
      <c r="L77" s="2">
        <f>_xlfn.XLOOKUP(G77,'2027'!B:B,'2027'!I:I)</f>
        <v>69.876094695276194</v>
      </c>
      <c r="M77" s="2">
        <f t="shared" si="4"/>
        <v>0.60588101247340376</v>
      </c>
      <c r="N77" s="6">
        <f>_xlfn.XLOOKUP(G77,'2026'!B:B,'2026'!L:L)</f>
        <v>92.276217976285551</v>
      </c>
      <c r="O77" s="6">
        <f>_xlfn.XLOOKUP(G77,'2027'!B:B,'2027'!L:L)</f>
        <v>92.837423508008598</v>
      </c>
      <c r="P77" s="8">
        <f t="shared" si="5"/>
        <v>0.5612055317230471</v>
      </c>
    </row>
    <row r="78" spans="7:16" x14ac:dyDescent="0.25">
      <c r="G78" t="s">
        <v>183</v>
      </c>
      <c r="H78" s="2">
        <f>_xlfn.XLOOKUP(G78,'2026'!B:B,'2026'!E:E)</f>
        <v>103.21079853860655</v>
      </c>
      <c r="I78" s="2">
        <f>_xlfn.XLOOKUP(G78,'2027'!B:B,'2027'!E:E)</f>
        <v>102.78953047440045</v>
      </c>
      <c r="J78" s="2">
        <f t="shared" si="3"/>
        <v>-0.42126806420610308</v>
      </c>
      <c r="K78" s="9">
        <f>_xlfn.XLOOKUP(G78,'2026'!B:B,'2026'!I:I)</f>
        <v>81.845764963829737</v>
      </c>
      <c r="L78" s="2">
        <f>_xlfn.XLOOKUP(G78,'2027'!B:B,'2027'!I:I)</f>
        <v>83.842438271142058</v>
      </c>
      <c r="M78" s="2">
        <f t="shared" si="4"/>
        <v>1.9966733073123208</v>
      </c>
      <c r="N78" s="6">
        <f>_xlfn.XLOOKUP(G78,'2026'!B:B,'2026'!L:L)</f>
        <v>96.16022608588807</v>
      </c>
      <c r="O78" s="6">
        <f>_xlfn.XLOOKUP(G78,'2027'!B:B,'2027'!L:L)</f>
        <v>96.537027848809842</v>
      </c>
      <c r="P78" s="8">
        <f t="shared" si="5"/>
        <v>0.37680176292177237</v>
      </c>
    </row>
    <row r="79" spans="7:16" x14ac:dyDescent="0.25">
      <c r="G79" t="s">
        <v>184</v>
      </c>
      <c r="H79" s="2">
        <f>_xlfn.XLOOKUP(G79,'2026'!B:B,'2026'!E:E)</f>
        <v>100.29578885515673</v>
      </c>
      <c r="I79" s="2">
        <f>_xlfn.XLOOKUP(G79,'2027'!B:B,'2027'!E:E)</f>
        <v>100.41125743711154</v>
      </c>
      <c r="J79" s="2">
        <f t="shared" si="3"/>
        <v>0.11546858195481491</v>
      </c>
      <c r="K79" s="9">
        <f>_xlfn.XLOOKUP(G79,'2026'!B:B,'2026'!I:I)</f>
        <v>114.77568833624447</v>
      </c>
      <c r="L79" s="2">
        <f>_xlfn.XLOOKUP(G79,'2027'!B:B,'2027'!I:I)</f>
        <v>118.02549613389637</v>
      </c>
      <c r="M79" s="2">
        <f t="shared" si="4"/>
        <v>3.2498077976518971</v>
      </c>
      <c r="N79" s="6">
        <f>_xlfn.XLOOKUP(G79,'2026'!B:B,'2026'!L:L)</f>
        <v>105.07341647723783</v>
      </c>
      <c r="O79" s="6">
        <f>_xlfn.XLOOKUP(G79,'2027'!B:B,'2027'!L:L)</f>
        <v>106.22495324605931</v>
      </c>
      <c r="P79" s="8">
        <f t="shared" si="5"/>
        <v>1.1515367688214866</v>
      </c>
    </row>
    <row r="80" spans="7:16" x14ac:dyDescent="0.25">
      <c r="G80" t="s">
        <v>185</v>
      </c>
      <c r="H80" s="2">
        <f>_xlfn.XLOOKUP(G80,'2026'!B:B,'2026'!E:E)</f>
        <v>101.61905173516463</v>
      </c>
      <c r="I80" s="2">
        <f>_xlfn.XLOOKUP(G80,'2027'!B:B,'2027'!E:E)</f>
        <v>102.08608580185219</v>
      </c>
      <c r="J80" s="2">
        <f t="shared" si="3"/>
        <v>0.46703406668756031</v>
      </c>
      <c r="K80" s="9">
        <f>_xlfn.XLOOKUP(G80,'2026'!B:B,'2026'!I:I)</f>
        <v>80.502826958804903</v>
      </c>
      <c r="L80" s="2">
        <f>_xlfn.XLOOKUP(G80,'2027'!B:B,'2027'!I:I)</f>
        <v>80.723089862695332</v>
      </c>
      <c r="M80" s="2">
        <f t="shared" si="4"/>
        <v>0.22026290389042913</v>
      </c>
      <c r="N80" s="6">
        <f>_xlfn.XLOOKUP(G80,'2026'!B:B,'2026'!L:L)</f>
        <v>94.650119800946115</v>
      </c>
      <c r="O80" s="6">
        <f>_xlfn.XLOOKUP(G80,'2027'!B:B,'2027'!L:L)</f>
        <v>95.03708509853314</v>
      </c>
      <c r="P80" s="8">
        <f t="shared" si="5"/>
        <v>0.38696529758702525</v>
      </c>
    </row>
    <row r="81" spans="7:16" x14ac:dyDescent="0.25">
      <c r="G81" t="s">
        <v>186</v>
      </c>
      <c r="H81" s="2">
        <f>_xlfn.XLOOKUP(G81,'2026'!B:B,'2026'!E:E)</f>
        <v>105.51128682180956</v>
      </c>
      <c r="I81" s="2">
        <f>_xlfn.XLOOKUP(G81,'2027'!B:B,'2027'!E:E)</f>
        <v>105.07262045678596</v>
      </c>
      <c r="J81" s="2">
        <f t="shared" si="3"/>
        <v>-0.43866636502360734</v>
      </c>
      <c r="K81" s="9">
        <f>_xlfn.XLOOKUP(G81,'2026'!B:B,'2026'!I:I)</f>
        <v>100.92968096843065</v>
      </c>
      <c r="L81" s="2">
        <f>_xlfn.XLOOKUP(G81,'2027'!B:B,'2027'!I:I)</f>
        <v>104.58473477254462</v>
      </c>
      <c r="M81" s="2">
        <f t="shared" si="4"/>
        <v>3.655053804113976</v>
      </c>
      <c r="N81" s="6">
        <f>_xlfn.XLOOKUP(G81,'2026'!B:B,'2026'!L:L)</f>
        <v>103.999508508939</v>
      </c>
      <c r="O81" s="6">
        <f>_xlfn.XLOOKUP(G81,'2027'!B:B,'2027'!L:L)</f>
        <v>104.91202625853975</v>
      </c>
      <c r="P81" s="8">
        <f t="shared" si="5"/>
        <v>0.91251774960075238</v>
      </c>
    </row>
    <row r="82" spans="7:16" x14ac:dyDescent="0.25">
      <c r="G82" t="s">
        <v>187</v>
      </c>
      <c r="H82" s="2">
        <f>_xlfn.XLOOKUP(G82,'2026'!B:B,'2026'!E:E)</f>
        <v>104.72940851661919</v>
      </c>
      <c r="I82" s="2">
        <f>_xlfn.XLOOKUP(G82,'2027'!B:B,'2027'!E:E)</f>
        <v>105.63004908027563</v>
      </c>
      <c r="J82" s="2">
        <f t="shared" si="3"/>
        <v>0.90064056365643808</v>
      </c>
      <c r="K82" s="9">
        <f>_xlfn.XLOOKUP(G82,'2026'!B:B,'2026'!I:I)</f>
        <v>62.29178243632898</v>
      </c>
      <c r="L82" s="2">
        <f>_xlfn.XLOOKUP(G82,'2027'!B:B,'2027'!I:I)</f>
        <v>62.167804846543852</v>
      </c>
      <c r="M82" s="2">
        <f t="shared" si="4"/>
        <v>-0.12397758978512741</v>
      </c>
      <c r="N82" s="6">
        <f>_xlfn.XLOOKUP(G82,'2026'!B:B,'2026'!L:L)</f>
        <v>90.724334951158085</v>
      </c>
      <c r="O82" s="6">
        <f>_xlfn.XLOOKUP(G82,'2027'!B:B,'2027'!L:L)</f>
        <v>91.287864330877952</v>
      </c>
      <c r="P82" s="8">
        <f t="shared" si="5"/>
        <v>0.56352937971986705</v>
      </c>
    </row>
    <row r="83" spans="7:16" x14ac:dyDescent="0.25">
      <c r="G83" t="s">
        <v>188</v>
      </c>
      <c r="H83" s="2">
        <f>_xlfn.XLOOKUP(G83,'2026'!B:B,'2026'!E:E)</f>
        <v>93.45973859471539</v>
      </c>
      <c r="I83" s="2">
        <f>_xlfn.XLOOKUP(G83,'2027'!B:B,'2027'!E:E)</f>
        <v>93.838460839306165</v>
      </c>
      <c r="J83" s="2">
        <f t="shared" si="3"/>
        <v>0.37872224459077586</v>
      </c>
      <c r="K83" s="9">
        <f>_xlfn.XLOOKUP(G83,'2026'!B:B,'2026'!I:I)</f>
        <v>93.402657305663865</v>
      </c>
      <c r="L83" s="2">
        <f>_xlfn.XLOOKUP(G83,'2027'!B:B,'2027'!I:I)</f>
        <v>92.652003622132511</v>
      </c>
      <c r="M83" s="2">
        <f t="shared" si="4"/>
        <v>-0.75065368353135398</v>
      </c>
      <c r="N83" s="6">
        <f>_xlfn.XLOOKUP(G83,'2026'!B:B,'2026'!L:L)</f>
        <v>93.44105179087056</v>
      </c>
      <c r="O83" s="6">
        <f>_xlfn.XLOOKUP(G83,'2027'!B:B,'2027'!L:L)</f>
        <v>93.446815007060806</v>
      </c>
      <c r="P83" s="8">
        <f t="shared" si="5"/>
        <v>5.7632161902461121E-3</v>
      </c>
    </row>
    <row r="84" spans="7:16" x14ac:dyDescent="0.25">
      <c r="G84" t="s">
        <v>189</v>
      </c>
      <c r="H84" s="2">
        <f>_xlfn.XLOOKUP(G84,'2026'!B:B,'2026'!E:E)</f>
        <v>101.45685924615854</v>
      </c>
      <c r="I84" s="2">
        <f>_xlfn.XLOOKUP(G84,'2027'!B:B,'2027'!E:E)</f>
        <v>101.60373035712797</v>
      </c>
      <c r="J84" s="2">
        <f t="shared" si="3"/>
        <v>0.14687111096942829</v>
      </c>
      <c r="K84" s="9">
        <f>_xlfn.XLOOKUP(G84,'2026'!B:B,'2026'!I:I)</f>
        <v>98.529824603724947</v>
      </c>
      <c r="L84" s="2">
        <f>_xlfn.XLOOKUP(G84,'2027'!B:B,'2027'!I:I)</f>
        <v>102.16675564996558</v>
      </c>
      <c r="M84" s="2">
        <f t="shared" si="4"/>
        <v>3.6369310462406332</v>
      </c>
      <c r="N84" s="6">
        <f>_xlfn.XLOOKUP(G84,'2026'!B:B,'2026'!L:L)</f>
        <v>100.49026233335381</v>
      </c>
      <c r="O84" s="6">
        <f>_xlfn.XLOOKUP(G84,'2027'!B:B,'2027'!L:L)</f>
        <v>101.79000801496126</v>
      </c>
      <c r="P84" s="8">
        <f t="shared" si="5"/>
        <v>1.2997456816074475</v>
      </c>
    </row>
    <row r="85" spans="7:16" x14ac:dyDescent="0.25">
      <c r="G85" t="s">
        <v>190</v>
      </c>
      <c r="H85" s="2">
        <f>_xlfn.XLOOKUP(G85,'2026'!B:B,'2026'!E:E)</f>
        <v>105.11809559259562</v>
      </c>
      <c r="I85" s="2">
        <f>_xlfn.XLOOKUP(G85,'2027'!B:B,'2027'!E:E)</f>
        <v>104.78004825768782</v>
      </c>
      <c r="J85" s="2">
        <f t="shared" si="3"/>
        <v>-0.33804733490779881</v>
      </c>
      <c r="K85" s="9">
        <f>_xlfn.XLOOKUP(G85,'2026'!B:B,'2026'!I:I)</f>
        <v>91.80103571621818</v>
      </c>
      <c r="L85" s="2">
        <f>_xlfn.XLOOKUP(G85,'2027'!B:B,'2027'!I:I)</f>
        <v>91.440356829650284</v>
      </c>
      <c r="M85" s="2">
        <f t="shared" si="4"/>
        <v>-0.36067888656789648</v>
      </c>
      <c r="N85" s="6">
        <f>_xlfn.XLOOKUP(G85,'2026'!B:B,'2026'!L:L)</f>
        <v>100.72372058733181</v>
      </c>
      <c r="O85" s="6">
        <f>_xlfn.XLOOKUP(G85,'2027'!B:B,'2027'!L:L)</f>
        <v>100.37784817373382</v>
      </c>
      <c r="P85" s="8">
        <f t="shared" si="5"/>
        <v>-0.34587241359798782</v>
      </c>
    </row>
    <row r="86" spans="7:16" x14ac:dyDescent="0.25">
      <c r="G86" t="s">
        <v>191</v>
      </c>
      <c r="H86" s="2">
        <f>_xlfn.XLOOKUP(G86,'2026'!B:B,'2026'!E:E)</f>
        <v>101.76332632358771</v>
      </c>
      <c r="I86" s="2">
        <f>_xlfn.XLOOKUP(G86,'2027'!B:B,'2027'!E:E)</f>
        <v>101.69196791796908</v>
      </c>
      <c r="J86" s="2">
        <f t="shared" si="3"/>
        <v>-7.1358405618624943E-2</v>
      </c>
      <c r="K86" s="9">
        <f>_xlfn.XLOOKUP(G86,'2026'!B:B,'2026'!I:I)</f>
        <v>81.766644042315377</v>
      </c>
      <c r="L86" s="2">
        <f>_xlfn.XLOOKUP(G86,'2027'!B:B,'2027'!I:I)</f>
        <v>84.111306597165964</v>
      </c>
      <c r="M86" s="2">
        <f t="shared" si="4"/>
        <v>2.3446625548505864</v>
      </c>
      <c r="N86" s="6">
        <f>_xlfn.XLOOKUP(G86,'2026'!B:B,'2026'!L:L)</f>
        <v>95.163727959697724</v>
      </c>
      <c r="O86" s="6">
        <f>_xlfn.XLOOKUP(G86,'2027'!B:B,'2027'!L:L)</f>
        <v>95.890742083635487</v>
      </c>
      <c r="P86" s="8">
        <f t="shared" si="5"/>
        <v>0.72701412393776366</v>
      </c>
    </row>
    <row r="87" spans="7:16" x14ac:dyDescent="0.25">
      <c r="G87" t="s">
        <v>192</v>
      </c>
      <c r="H87" s="2">
        <f>_xlfn.XLOOKUP(G87,'2026'!B:B,'2026'!E:E)</f>
        <v>108.08730675642364</v>
      </c>
      <c r="I87" s="2">
        <f>_xlfn.XLOOKUP(G87,'2027'!B:B,'2027'!E:E)</f>
        <v>107.45098450064894</v>
      </c>
      <c r="J87" s="2">
        <f t="shared" si="3"/>
        <v>-0.63632225577470081</v>
      </c>
      <c r="K87" s="9">
        <f>_xlfn.XLOOKUP(G87,'2026'!B:B,'2026'!I:I)</f>
        <v>113.75009924786821</v>
      </c>
      <c r="L87" s="2">
        <f>_xlfn.XLOOKUP(G87,'2027'!B:B,'2027'!I:I)</f>
        <v>113.25820213596975</v>
      </c>
      <c r="M87" s="2">
        <f t="shared" si="4"/>
        <v>-0.49189711189845298</v>
      </c>
      <c r="N87" s="6">
        <f>_xlfn.XLOOKUP(G87,'2026'!B:B,'2026'!L:L)</f>
        <v>109.95515144068318</v>
      </c>
      <c r="O87" s="6">
        <f>_xlfn.XLOOKUP(G87,'2027'!B:B,'2027'!L:L)</f>
        <v>109.36732694680865</v>
      </c>
      <c r="P87" s="8">
        <f t="shared" si="5"/>
        <v>-0.58782449387453539</v>
      </c>
    </row>
    <row r="88" spans="7:16" x14ac:dyDescent="0.25">
      <c r="G88" t="s">
        <v>193</v>
      </c>
      <c r="H88" s="2">
        <f>_xlfn.XLOOKUP(G88,'2026'!B:B,'2026'!E:E)</f>
        <v>106.77657298174357</v>
      </c>
      <c r="I88" s="2">
        <f>_xlfn.XLOOKUP(G88,'2027'!B:B,'2027'!E:E)</f>
        <v>105.51260583127879</v>
      </c>
      <c r="J88" s="2">
        <f t="shared" si="3"/>
        <v>-1.2639671504647794</v>
      </c>
      <c r="K88" s="9">
        <f>_xlfn.XLOOKUP(G88,'2026'!B:B,'2026'!I:I)</f>
        <v>106.29424636068588</v>
      </c>
      <c r="L88" s="2">
        <f>_xlfn.XLOOKUP(G88,'2027'!B:B,'2027'!I:I)</f>
        <v>106.15673118018047</v>
      </c>
      <c r="M88" s="2">
        <f t="shared" si="4"/>
        <v>-0.13751518050540312</v>
      </c>
      <c r="N88" s="6">
        <f>_xlfn.XLOOKUP(G88,'2026'!B:B,'2026'!L:L)</f>
        <v>106.61669840879769</v>
      </c>
      <c r="O88" s="6">
        <f>_xlfn.XLOOKUP(G88,'2027'!B:B,'2027'!L:L)</f>
        <v>105.72624454537359</v>
      </c>
      <c r="P88" s="8">
        <f t="shared" si="5"/>
        <v>-0.89045386342409927</v>
      </c>
    </row>
    <row r="89" spans="7:16" x14ac:dyDescent="0.25">
      <c r="G89" t="s">
        <v>194</v>
      </c>
      <c r="H89" s="2">
        <f>_xlfn.XLOOKUP(G89,'2026'!B:B,'2026'!E:E)</f>
        <v>105.04279941665348</v>
      </c>
      <c r="I89" s="2">
        <f>_xlfn.XLOOKUP(G89,'2027'!B:B,'2027'!E:E)</f>
        <v>104.75293725812571</v>
      </c>
      <c r="J89" s="2">
        <f t="shared" si="3"/>
        <v>-0.28986215852776809</v>
      </c>
      <c r="K89" s="9">
        <f>_xlfn.XLOOKUP(G89,'2026'!B:B,'2026'!I:I)</f>
        <v>103.81680844813059</v>
      </c>
      <c r="L89" s="2">
        <f>_xlfn.XLOOKUP(G89,'2027'!B:B,'2027'!I:I)</f>
        <v>104.38527075787607</v>
      </c>
      <c r="M89" s="2">
        <f t="shared" si="4"/>
        <v>0.56846230974548462</v>
      </c>
      <c r="N89" s="6">
        <f>_xlfn.XLOOKUP(G89,'2026'!B:B,'2026'!L:L)</f>
        <v>104.63844688824722</v>
      </c>
      <c r="O89" s="6">
        <f>_xlfn.XLOOKUP(G89,'2027'!B:B,'2027'!L:L)</f>
        <v>104.63213872244062</v>
      </c>
      <c r="P89" s="8">
        <f t="shared" si="5"/>
        <v>-6.3081658066010959E-3</v>
      </c>
    </row>
    <row r="90" spans="7:16" x14ac:dyDescent="0.25">
      <c r="G90" t="s">
        <v>195</v>
      </c>
      <c r="H90" s="2">
        <f>_xlfn.XLOOKUP(G90,'2026'!B:B,'2026'!E:E)</f>
        <v>101.23589105221127</v>
      </c>
      <c r="I90" s="2">
        <f>_xlfn.XLOOKUP(G90,'2027'!B:B,'2027'!E:E)</f>
        <v>101.03799475912543</v>
      </c>
      <c r="J90" s="2">
        <f t="shared" si="3"/>
        <v>-0.19789629308584722</v>
      </c>
      <c r="K90" s="9">
        <f>_xlfn.XLOOKUP(G90,'2026'!B:B,'2026'!I:I)</f>
        <v>95.887199719299304</v>
      </c>
      <c r="L90" s="2">
        <f>_xlfn.XLOOKUP(G90,'2027'!B:B,'2027'!I:I)</f>
        <v>97.636150750337862</v>
      </c>
      <c r="M90" s="2">
        <f t="shared" si="4"/>
        <v>1.7489510310385583</v>
      </c>
      <c r="N90" s="6">
        <f>_xlfn.XLOOKUP(G90,'2026'!B:B,'2026'!L:L)</f>
        <v>99.470418381765683</v>
      </c>
      <c r="O90" s="6">
        <f>_xlfn.XLOOKUP(G90,'2027'!B:B,'2027'!L:L)</f>
        <v>99.91603373917026</v>
      </c>
      <c r="P90" s="8">
        <f t="shared" si="5"/>
        <v>0.44561535740457714</v>
      </c>
    </row>
    <row r="91" spans="7:16" x14ac:dyDescent="0.25">
      <c r="G91" t="s">
        <v>196</v>
      </c>
      <c r="H91" s="2">
        <f>_xlfn.XLOOKUP(G91,'2026'!B:B,'2026'!E:E)</f>
        <v>103.19372736454817</v>
      </c>
      <c r="I91" s="2">
        <f>_xlfn.XLOOKUP(G91,'2027'!B:B,'2027'!E:E)</f>
        <v>102.89286804424158</v>
      </c>
      <c r="J91" s="2">
        <f t="shared" si="3"/>
        <v>-0.30085932030658569</v>
      </c>
      <c r="K91" s="9">
        <f>_xlfn.XLOOKUP(G91,'2026'!B:B,'2026'!I:I)</f>
        <v>101.11888135031816</v>
      </c>
      <c r="L91" s="2">
        <f>_xlfn.XLOOKUP(G91,'2027'!B:B,'2027'!I:I)</f>
        <v>102.94054000927592</v>
      </c>
      <c r="M91" s="2">
        <f t="shared" si="4"/>
        <v>1.8216586589577588</v>
      </c>
      <c r="N91" s="6">
        <f>_xlfn.XLOOKUP(G91,'2026'!B:B,'2026'!L:L)</f>
        <v>102.50906186643731</v>
      </c>
      <c r="O91" s="6">
        <f>_xlfn.XLOOKUP(G91,'2027'!B:B,'2027'!L:L)</f>
        <v>102.90955815935779</v>
      </c>
      <c r="P91" s="8">
        <f t="shared" si="5"/>
        <v>0.40049629292047939</v>
      </c>
    </row>
    <row r="92" spans="7:16" x14ac:dyDescent="0.25">
      <c r="G92" t="s">
        <v>197</v>
      </c>
      <c r="H92" s="2">
        <f>_xlfn.XLOOKUP(G92,'2026'!B:B,'2026'!E:E)</f>
        <v>105.99763659818299</v>
      </c>
      <c r="I92" s="2">
        <f>_xlfn.XLOOKUP(G92,'2027'!B:B,'2027'!E:E)</f>
        <v>104.93451765189634</v>
      </c>
      <c r="J92" s="2">
        <f t="shared" si="3"/>
        <v>-1.0631189462866502</v>
      </c>
      <c r="K92" s="9">
        <f>_xlfn.XLOOKUP(G92,'2026'!B:B,'2026'!I:I)</f>
        <v>112.34492481180503</v>
      </c>
      <c r="L92" s="2">
        <f>_xlfn.XLOOKUP(G92,'2027'!B:B,'2027'!I:I)</f>
        <v>113.51741043337481</v>
      </c>
      <c r="M92" s="2">
        <f t="shared" si="4"/>
        <v>1.172485621569777</v>
      </c>
      <c r="N92" s="6">
        <f>_xlfn.XLOOKUP(G92,'2026'!B:B,'2026'!L:L)</f>
        <v>108.09240031946918</v>
      </c>
      <c r="O92" s="6">
        <f>_xlfn.XLOOKUP(G92,'2027'!B:B,'2027'!L:L)</f>
        <v>107.76687912675089</v>
      </c>
      <c r="P92" s="8">
        <f t="shared" si="5"/>
        <v>-0.32552119271828417</v>
      </c>
    </row>
    <row r="93" spans="7:16" x14ac:dyDescent="0.25">
      <c r="G93" t="s">
        <v>198</v>
      </c>
      <c r="H93" s="2">
        <f>_xlfn.XLOOKUP(G93,'2026'!B:B,'2026'!E:E)</f>
        <v>106.89357846598784</v>
      </c>
      <c r="I93" s="2">
        <f>_xlfn.XLOOKUP(G93,'2027'!B:B,'2027'!E:E)</f>
        <v>106.17520808920857</v>
      </c>
      <c r="J93" s="2">
        <f t="shared" si="3"/>
        <v>-0.7183703767792764</v>
      </c>
      <c r="K93" s="9">
        <f>_xlfn.XLOOKUP(G93,'2026'!B:B,'2026'!I:I)</f>
        <v>112.04895940399884</v>
      </c>
      <c r="L93" s="2">
        <f>_xlfn.XLOOKUP(G93,'2027'!B:B,'2027'!I:I)</f>
        <v>116.09703369365722</v>
      </c>
      <c r="M93" s="2">
        <f t="shared" si="4"/>
        <v>4.0480742896583877</v>
      </c>
      <c r="N93" s="6">
        <f>_xlfn.XLOOKUP(G93,'2026'!B:B,'2026'!L:L)</f>
        <v>108.59494992934815</v>
      </c>
      <c r="O93" s="6">
        <f>_xlfn.XLOOKUP(G93,'2027'!B:B,'2027'!L:L)</f>
        <v>109.4500209915652</v>
      </c>
      <c r="P93" s="8">
        <f t="shared" si="5"/>
        <v>0.85507106221704987</v>
      </c>
    </row>
    <row r="94" spans="7:16" x14ac:dyDescent="0.25">
      <c r="G94" t="s">
        <v>199</v>
      </c>
      <c r="H94" s="2">
        <f>_xlfn.XLOOKUP(G94,'2026'!B:B,'2026'!E:E)</f>
        <v>109.82617819964651</v>
      </c>
      <c r="I94" s="2">
        <f>_xlfn.XLOOKUP(G94,'2027'!B:B,'2027'!E:E)</f>
        <v>109.230038222432</v>
      </c>
      <c r="J94" s="2">
        <f t="shared" si="3"/>
        <v>-0.59613997721450573</v>
      </c>
      <c r="K94" s="9">
        <f>_xlfn.XLOOKUP(G94,'2026'!B:B,'2026'!I:I)</f>
        <v>111.73342291309645</v>
      </c>
      <c r="L94" s="2">
        <f>_xlfn.XLOOKUP(G94,'2027'!B:B,'2027'!I:I)</f>
        <v>108.02836381380921</v>
      </c>
      <c r="M94" s="2">
        <f t="shared" si="4"/>
        <v>-3.7050590992872401</v>
      </c>
      <c r="N94" s="6">
        <f>_xlfn.XLOOKUP(G94,'2026'!B:B,'2026'!L:L)</f>
        <v>110.45524359525712</v>
      </c>
      <c r="O94" s="6">
        <f>_xlfn.XLOOKUP(G94,'2027'!B:B,'2027'!L:L)</f>
        <v>108.83426841214711</v>
      </c>
      <c r="P94" s="8">
        <f t="shared" si="5"/>
        <v>-1.620975183110005</v>
      </c>
    </row>
    <row r="95" spans="7:16" x14ac:dyDescent="0.25">
      <c r="G95" t="s">
        <v>200</v>
      </c>
      <c r="H95" s="2">
        <f>_xlfn.XLOOKUP(G95,'2026'!B:B,'2026'!E:E)</f>
        <v>104.33420670691976</v>
      </c>
      <c r="I95" s="2">
        <f>_xlfn.XLOOKUP(G95,'2027'!B:B,'2027'!E:E)</f>
        <v>104.51859856892958</v>
      </c>
      <c r="J95" s="2">
        <f t="shared" si="3"/>
        <v>0.18439186200981794</v>
      </c>
      <c r="K95" s="9">
        <f>_xlfn.XLOOKUP(G95,'2026'!B:B,'2026'!I:I)</f>
        <v>74.464385665380419</v>
      </c>
      <c r="L95" s="2">
        <f>_xlfn.XLOOKUP(G95,'2027'!B:B,'2027'!I:I)</f>
        <v>72.550817966702027</v>
      </c>
      <c r="M95" s="2">
        <f t="shared" si="4"/>
        <v>-1.913567698678392</v>
      </c>
      <c r="N95" s="6">
        <f>_xlfn.XLOOKUP(G95,'2026'!B:B,'2026'!L:L)</f>
        <v>94.476869201941398</v>
      </c>
      <c r="O95" s="6">
        <f>_xlfn.XLOOKUP(G95,'2027'!B:B,'2027'!L:L)</f>
        <v>93.969695813136894</v>
      </c>
      <c r="P95" s="8">
        <f t="shared" si="5"/>
        <v>-0.50717338880450313</v>
      </c>
    </row>
    <row r="96" spans="7:16" x14ac:dyDescent="0.25">
      <c r="G96" t="s">
        <v>201</v>
      </c>
      <c r="H96" s="2">
        <f>_xlfn.XLOOKUP(G96,'2026'!B:B,'2026'!E:E)</f>
        <v>103.33228354507284</v>
      </c>
      <c r="I96" s="2">
        <f>_xlfn.XLOOKUP(G96,'2027'!B:B,'2027'!E:E)</f>
        <v>102.25747774432155</v>
      </c>
      <c r="J96" s="2">
        <f t="shared" si="3"/>
        <v>-1.0748058007512924</v>
      </c>
      <c r="K96" s="9">
        <f>_xlfn.XLOOKUP(G96,'2026'!B:B,'2026'!I:I)</f>
        <v>102.05727794979194</v>
      </c>
      <c r="L96" s="2">
        <f>_xlfn.XLOOKUP(G96,'2027'!B:B,'2027'!I:I)</f>
        <v>105.25483616776353</v>
      </c>
      <c r="M96" s="2">
        <f t="shared" si="4"/>
        <v>3.19755821797159</v>
      </c>
      <c r="N96" s="6">
        <f>_xlfn.XLOOKUP(G96,'2026'!B:B,'2026'!L:L)</f>
        <v>102.91085580880998</v>
      </c>
      <c r="O96" s="6">
        <f>_xlfn.XLOOKUP(G96,'2027'!B:B,'2027'!L:L)</f>
        <v>103.24669541874991</v>
      </c>
      <c r="P96" s="8">
        <f t="shared" si="5"/>
        <v>0.33583960993992434</v>
      </c>
    </row>
    <row r="97" spans="7:16" x14ac:dyDescent="0.25">
      <c r="G97" t="s">
        <v>202</v>
      </c>
      <c r="H97" s="2">
        <f>_xlfn.XLOOKUP(G97,'2026'!B:B,'2026'!E:E)</f>
        <v>104.24880564003148</v>
      </c>
      <c r="I97" s="2">
        <f>_xlfn.XLOOKUP(G97,'2027'!B:B,'2027'!E:E)</f>
        <v>103.69043643263194</v>
      </c>
      <c r="J97" s="2">
        <f t="shared" si="3"/>
        <v>-0.55836920739953655</v>
      </c>
      <c r="K97" s="9">
        <f>_xlfn.XLOOKUP(G97,'2026'!B:B,'2026'!I:I)</f>
        <v>99.547656474844331</v>
      </c>
      <c r="L97" s="2">
        <f>_xlfn.XLOOKUP(G97,'2027'!B:B,'2027'!I:I)</f>
        <v>99.978288213877221</v>
      </c>
      <c r="M97" s="2">
        <f t="shared" si="4"/>
        <v>0.43063173903288998</v>
      </c>
      <c r="N97" s="6">
        <f>_xlfn.XLOOKUP(G97,'2026'!B:B,'2026'!L:L)</f>
        <v>102.69705719727223</v>
      </c>
      <c r="O97" s="6">
        <f>_xlfn.XLOOKUP(G97,'2027'!B:B,'2027'!L:L)</f>
        <v>102.46555474981871</v>
      </c>
      <c r="P97" s="8">
        <f t="shared" si="5"/>
        <v>-0.23150244745352211</v>
      </c>
    </row>
    <row r="98" spans="7:16" x14ac:dyDescent="0.25">
      <c r="G98" t="s">
        <v>203</v>
      </c>
      <c r="H98" s="2">
        <f>_xlfn.XLOOKUP(G98,'2026'!B:B,'2026'!E:E)</f>
        <v>96.222592678072999</v>
      </c>
      <c r="I98" s="2">
        <f>_xlfn.XLOOKUP(G98,'2027'!B:B,'2027'!E:E)</f>
        <v>96.355300326084475</v>
      </c>
      <c r="J98" s="2">
        <f t="shared" si="3"/>
        <v>0.1327076480114755</v>
      </c>
      <c r="K98" s="9">
        <f>_xlfn.XLOOKUP(G98,'2026'!B:B,'2026'!I:I)</f>
        <v>97.74403326216752</v>
      </c>
      <c r="L98" s="2">
        <f>_xlfn.XLOOKUP(G98,'2027'!B:B,'2027'!I:I)</f>
        <v>97.367304976629114</v>
      </c>
      <c r="M98" s="2">
        <f t="shared" si="4"/>
        <v>-0.37672828553840532</v>
      </c>
      <c r="N98" s="6">
        <f>_xlfn.XLOOKUP(G98,'2026'!B:B,'2026'!L:L)</f>
        <v>96.724212078392824</v>
      </c>
      <c r="O98" s="6">
        <f>_xlfn.XLOOKUP(G98,'2027'!B:B,'2027'!L:L)</f>
        <v>96.689693777591188</v>
      </c>
      <c r="P98" s="8">
        <f t="shared" si="5"/>
        <v>-3.4518300801636315E-2</v>
      </c>
    </row>
    <row r="99" spans="7:16" x14ac:dyDescent="0.25">
      <c r="G99" t="s">
        <v>204</v>
      </c>
      <c r="H99" s="2">
        <f>_xlfn.XLOOKUP(G99,'2026'!B:B,'2026'!E:E)</f>
        <v>105.32017474829836</v>
      </c>
      <c r="I99" s="2">
        <f>_xlfn.XLOOKUP(G99,'2027'!B:B,'2027'!E:E)</f>
        <v>104.43584409967733</v>
      </c>
      <c r="J99" s="2">
        <f t="shared" si="3"/>
        <v>-0.88433064862103095</v>
      </c>
      <c r="K99" s="9">
        <f>_xlfn.XLOOKUP(G99,'2026'!B:B,'2026'!I:I)</f>
        <v>104.04620969006288</v>
      </c>
      <c r="L99" s="2">
        <f>_xlfn.XLOOKUP(G99,'2027'!B:B,'2027'!I:I)</f>
        <v>104.7308007126685</v>
      </c>
      <c r="M99" s="2">
        <f t="shared" si="4"/>
        <v>0.68459102260561622</v>
      </c>
      <c r="N99" s="6">
        <f>_xlfn.XLOOKUP(G99,'2026'!B:B,'2026'!L:L)</f>
        <v>104.89893715058058</v>
      </c>
      <c r="O99" s="6">
        <f>_xlfn.XLOOKUP(G99,'2027'!B:B,'2027'!L:L)</f>
        <v>104.53417808480592</v>
      </c>
      <c r="P99" s="8">
        <f t="shared" si="5"/>
        <v>-0.36475906577466333</v>
      </c>
    </row>
    <row r="100" spans="7:16" x14ac:dyDescent="0.25">
      <c r="G100" t="s">
        <v>107</v>
      </c>
      <c r="H100" s="2">
        <f>_xlfn.XLOOKUP(G100,'2026'!B:B,'2026'!E:E)</f>
        <v>100</v>
      </c>
      <c r="I100" s="2">
        <f>_xlfn.XLOOKUP(G100,'2027'!B:B,'2027'!E:E)</f>
        <v>100</v>
      </c>
      <c r="J100" s="2">
        <f t="shared" si="3"/>
        <v>0</v>
      </c>
      <c r="K100" s="9">
        <f>_xlfn.XLOOKUP(G100,'2026'!B:B,'2026'!I:I)</f>
        <v>100</v>
      </c>
      <c r="L100" s="2">
        <f>_xlfn.XLOOKUP(G100,'2027'!B:B,'2027'!I:I)</f>
        <v>100</v>
      </c>
      <c r="M100" s="2">
        <f t="shared" si="4"/>
        <v>0</v>
      </c>
      <c r="N100" s="6">
        <f>_xlfn.XLOOKUP(G100,'2026'!B:B,'2026'!L:L)</f>
        <v>100</v>
      </c>
      <c r="O100" s="6">
        <f>_xlfn.XLOOKUP(G100,'2027'!B:B,'2027'!L:L)</f>
        <v>100</v>
      </c>
      <c r="P100" s="8">
        <f t="shared" si="5"/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5FF33-9CA6-4672-BD52-4EB734E0CF43}">
  <dimension ref="A1:L100"/>
  <sheetViews>
    <sheetView topLeftCell="B70" workbookViewId="0">
      <selection activeCell="H113" sqref="H113"/>
    </sheetView>
  </sheetViews>
  <sheetFormatPr defaultRowHeight="15" x14ac:dyDescent="0.25"/>
  <cols>
    <col min="1" max="1" width="0" hidden="1" customWidth="1"/>
    <col min="2" max="2" width="12.28515625" customWidth="1"/>
    <col min="3" max="3" width="41.28515625" customWidth="1"/>
    <col min="4" max="4" width="40.85546875" customWidth="1"/>
    <col min="5" max="5" width="40.140625" customWidth="1"/>
    <col min="6" max="6" width="16.7109375" customWidth="1"/>
    <col min="7" max="7" width="44" customWidth="1"/>
    <col min="8" max="9" width="43" customWidth="1"/>
    <col min="10" max="10" width="29.140625" customWidth="1"/>
    <col min="11" max="11" width="37.28515625" customWidth="1"/>
    <col min="12" max="12" width="26" customWidth="1"/>
  </cols>
  <sheetData>
    <row r="1" spans="1:12" x14ac:dyDescent="0.25">
      <c r="A1" s="21" t="s">
        <v>103</v>
      </c>
      <c r="B1" s="21" t="s">
        <v>103</v>
      </c>
      <c r="C1" s="21" t="s">
        <v>0</v>
      </c>
      <c r="D1" s="21" t="s">
        <v>205</v>
      </c>
      <c r="E1" s="21" t="s">
        <v>208</v>
      </c>
      <c r="F1" s="21" t="s">
        <v>1</v>
      </c>
      <c r="G1" s="21" t="s">
        <v>2</v>
      </c>
      <c r="H1" s="21" t="s">
        <v>206</v>
      </c>
      <c r="I1" s="21" t="s">
        <v>207</v>
      </c>
      <c r="J1" s="21" t="s">
        <v>3</v>
      </c>
      <c r="K1" s="21" t="s">
        <v>4</v>
      </c>
      <c r="L1" s="22" t="s">
        <v>106</v>
      </c>
    </row>
    <row r="2" spans="1:12" x14ac:dyDescent="0.25">
      <c r="A2" s="1" t="s">
        <v>5</v>
      </c>
      <c r="B2" s="1" t="str">
        <f>INDEX(_xlfn.TEXTSPLIT(A2," "),1,2)</f>
        <v>København</v>
      </c>
      <c r="C2">
        <v>32624990</v>
      </c>
      <c r="D2" s="5">
        <f>C2*1000/F2</f>
        <v>48092.074423705679</v>
      </c>
      <c r="E2" s="7">
        <f>D2/D$100*100</f>
        <v>91.318208483265281</v>
      </c>
      <c r="F2">
        <v>678386</v>
      </c>
      <c r="G2">
        <v>17396943</v>
      </c>
      <c r="H2" s="5">
        <f>G2*1000/F2</f>
        <v>25644.607937074172</v>
      </c>
      <c r="I2" s="7">
        <f>H2/H$100*100</f>
        <v>98.864596652468791</v>
      </c>
      <c r="J2">
        <v>50021934</v>
      </c>
      <c r="K2">
        <v>73737</v>
      </c>
      <c r="L2" s="3">
        <f>K2/K$100*100</f>
        <v>93.809396587916495</v>
      </c>
    </row>
    <row r="3" spans="1:12" x14ac:dyDescent="0.25">
      <c r="A3" s="1" t="s">
        <v>6</v>
      </c>
      <c r="B3" s="1" t="str">
        <f t="shared" ref="B3:B66" si="0">INDEX(_xlfn.TEXTSPLIT(A3," "),1,2)</f>
        <v>Frederiksberg</v>
      </c>
      <c r="C3">
        <v>5311245</v>
      </c>
      <c r="D3" s="5">
        <f t="shared" ref="D3:D66" si="1">C3*1000/F3</f>
        <v>49839.490649075233</v>
      </c>
      <c r="E3" s="7">
        <f>D3/D$100*100</f>
        <v>94.636237931724281</v>
      </c>
      <c r="F3">
        <v>106567</v>
      </c>
      <c r="G3">
        <v>1943997</v>
      </c>
      <c r="H3" s="5">
        <f t="shared" ref="H3:H66" si="2">G3*1000/F3</f>
        <v>18242.016759409573</v>
      </c>
      <c r="I3" s="7">
        <f>H3/H$100*100</f>
        <v>70.32627028153216</v>
      </c>
      <c r="J3">
        <v>7255241</v>
      </c>
      <c r="K3">
        <v>68082</v>
      </c>
      <c r="L3" s="3">
        <f>K3/K$100*100</f>
        <v>86.615014694095649</v>
      </c>
    </row>
    <row r="4" spans="1:12" x14ac:dyDescent="0.25">
      <c r="A4" s="1" t="s">
        <v>7</v>
      </c>
      <c r="B4" s="1" t="str">
        <f t="shared" si="0"/>
        <v>Ballerup</v>
      </c>
      <c r="C4">
        <v>2959494</v>
      </c>
      <c r="D4" s="5">
        <f t="shared" si="1"/>
        <v>53899.140380272453</v>
      </c>
      <c r="E4" s="7">
        <f>D4/D$100*100</f>
        <v>102.34478336181627</v>
      </c>
      <c r="F4">
        <v>54908</v>
      </c>
      <c r="G4">
        <v>1753433</v>
      </c>
      <c r="H4" s="5">
        <f t="shared" si="2"/>
        <v>31934.016900998035</v>
      </c>
      <c r="I4" s="7">
        <f>H4/H$100*100</f>
        <v>123.11140447758761</v>
      </c>
      <c r="J4">
        <v>4712927</v>
      </c>
      <c r="K4">
        <v>85833</v>
      </c>
      <c r="L4" s="3">
        <f>K4/K$100*100</f>
        <v>109.19812220907599</v>
      </c>
    </row>
    <row r="5" spans="1:12" x14ac:dyDescent="0.25">
      <c r="A5" s="1" t="s">
        <v>8</v>
      </c>
      <c r="B5" s="1" t="str">
        <f t="shared" si="0"/>
        <v>Brøndby</v>
      </c>
      <c r="C5">
        <v>2199764</v>
      </c>
      <c r="D5" s="5">
        <f t="shared" si="1"/>
        <v>52263.340460917083</v>
      </c>
      <c r="E5" s="7">
        <f>D5/D$100*100</f>
        <v>99.238693224041498</v>
      </c>
      <c r="F5">
        <v>42090</v>
      </c>
      <c r="G5">
        <v>1719575</v>
      </c>
      <c r="H5" s="5">
        <f t="shared" si="2"/>
        <v>40854.716084580657</v>
      </c>
      <c r="I5" s="7">
        <f>H5/H$100*100</f>
        <v>157.50231147866089</v>
      </c>
      <c r="J5">
        <v>3919339</v>
      </c>
      <c r="K5">
        <v>93118</v>
      </c>
      <c r="L5" s="3">
        <f>K5/K$100*100</f>
        <v>118.46621630217675</v>
      </c>
    </row>
    <row r="6" spans="1:12" x14ac:dyDescent="0.25">
      <c r="A6" s="1" t="s">
        <v>9</v>
      </c>
      <c r="B6" s="1" t="str">
        <f t="shared" si="0"/>
        <v>Dragør</v>
      </c>
      <c r="C6">
        <v>813712</v>
      </c>
      <c r="D6" s="5">
        <f t="shared" si="1"/>
        <v>56578.500903907661</v>
      </c>
      <c r="E6" s="7">
        <f>D6/D$100*100</f>
        <v>107.4324075874526</v>
      </c>
      <c r="F6">
        <v>14382</v>
      </c>
      <c r="G6">
        <v>227461</v>
      </c>
      <c r="H6" s="5">
        <f t="shared" si="2"/>
        <v>15815.672368238076</v>
      </c>
      <c r="I6" s="7">
        <f>H6/H$100*100</f>
        <v>60.972274300710083</v>
      </c>
      <c r="J6">
        <v>1041172</v>
      </c>
      <c r="K6">
        <v>72394</v>
      </c>
      <c r="L6" s="3">
        <f>K6/K$100*100</f>
        <v>92.100810401638611</v>
      </c>
    </row>
    <row r="7" spans="1:12" x14ac:dyDescent="0.25">
      <c r="A7" s="1" t="s">
        <v>10</v>
      </c>
      <c r="B7" s="1" t="str">
        <f t="shared" si="0"/>
        <v>Gentofte</v>
      </c>
      <c r="C7">
        <v>4089768</v>
      </c>
      <c r="D7" s="5">
        <f t="shared" si="1"/>
        <v>54493.910726182548</v>
      </c>
      <c r="E7" s="7">
        <f>D7/D$100*100</f>
        <v>103.47414538452639</v>
      </c>
      <c r="F7">
        <v>75050</v>
      </c>
      <c r="G7">
        <v>1232110</v>
      </c>
      <c r="H7" s="5">
        <f t="shared" si="2"/>
        <v>16417.188540972686</v>
      </c>
      <c r="I7" s="7">
        <f>H7/H$100*100</f>
        <v>63.291227818863526</v>
      </c>
      <c r="J7">
        <v>5321879</v>
      </c>
      <c r="K7">
        <v>70911</v>
      </c>
      <c r="L7" s="3">
        <f>K7/K$100*100</f>
        <v>90.214113965115843</v>
      </c>
    </row>
    <row r="8" spans="1:12" x14ac:dyDescent="0.25">
      <c r="A8" s="1" t="s">
        <v>11</v>
      </c>
      <c r="B8" s="1" t="str">
        <f t="shared" si="0"/>
        <v>Gladsaxe</v>
      </c>
      <c r="C8">
        <v>3807012</v>
      </c>
      <c r="D8" s="5">
        <f t="shared" si="1"/>
        <v>53137.162397934262</v>
      </c>
      <c r="E8" s="7">
        <f>D8/D$100*100</f>
        <v>100.89792408022706</v>
      </c>
      <c r="F8">
        <v>71645</v>
      </c>
      <c r="G8">
        <v>1964362</v>
      </c>
      <c r="H8" s="5">
        <f t="shared" si="2"/>
        <v>27417.991485798033</v>
      </c>
      <c r="I8" s="7">
        <f>H8/H$100*100</f>
        <v>105.70131061919872</v>
      </c>
      <c r="J8">
        <v>5771374</v>
      </c>
      <c r="K8">
        <v>80555</v>
      </c>
      <c r="L8" s="3">
        <f>K8/K$100*100</f>
        <v>102.48336577484321</v>
      </c>
    </row>
    <row r="9" spans="1:12" x14ac:dyDescent="0.25">
      <c r="A9" s="1" t="s">
        <v>12</v>
      </c>
      <c r="B9" s="1" t="str">
        <f t="shared" si="0"/>
        <v>Glostrup</v>
      </c>
      <c r="C9">
        <v>1368730</v>
      </c>
      <c r="D9" s="5">
        <f t="shared" si="1"/>
        <v>52247.585601404739</v>
      </c>
      <c r="E9" s="7">
        <f>D9/D$100*100</f>
        <v>99.20877757655046</v>
      </c>
      <c r="F9">
        <v>26197</v>
      </c>
      <c r="G9">
        <v>803025</v>
      </c>
      <c r="H9" s="5">
        <f t="shared" si="2"/>
        <v>30653.319082337672</v>
      </c>
      <c r="I9" s="7">
        <f>H9/H$100*100</f>
        <v>118.17408301078109</v>
      </c>
      <c r="J9">
        <v>2171755</v>
      </c>
      <c r="K9">
        <v>82901</v>
      </c>
      <c r="L9" s="3">
        <f>K9/K$100*100</f>
        <v>105.46798468251848</v>
      </c>
    </row>
    <row r="10" spans="1:12" x14ac:dyDescent="0.25">
      <c r="A10" s="1" t="s">
        <v>13</v>
      </c>
      <c r="B10" s="1" t="str">
        <f t="shared" si="0"/>
        <v>Herlev</v>
      </c>
      <c r="C10">
        <v>1738021</v>
      </c>
      <c r="D10" s="5">
        <f t="shared" si="1"/>
        <v>53223.732965855153</v>
      </c>
      <c r="E10" s="7">
        <f>D10/D$100*100</f>
        <v>101.06230603431507</v>
      </c>
      <c r="F10">
        <v>32655</v>
      </c>
      <c r="G10">
        <v>1014556</v>
      </c>
      <c r="H10" s="5">
        <f t="shared" si="2"/>
        <v>31068.932782116062</v>
      </c>
      <c r="I10" s="7">
        <f>H10/H$100*100</f>
        <v>119.77634890982134</v>
      </c>
      <c r="J10">
        <v>2752576</v>
      </c>
      <c r="K10">
        <v>84293</v>
      </c>
      <c r="L10" s="3">
        <f>K10/K$100*100</f>
        <v>107.23890945638207</v>
      </c>
    </row>
    <row r="11" spans="1:12" x14ac:dyDescent="0.25">
      <c r="A11" s="1" t="s">
        <v>14</v>
      </c>
      <c r="B11" s="1" t="str">
        <f t="shared" si="0"/>
        <v>Albertslund</v>
      </c>
      <c r="C11">
        <v>1578040</v>
      </c>
      <c r="D11" s="5">
        <f t="shared" si="1"/>
        <v>53472.942292704414</v>
      </c>
      <c r="E11" s="7">
        <f>D11/D$100*100</f>
        <v>101.53550976981411</v>
      </c>
      <c r="F11">
        <v>29511</v>
      </c>
      <c r="G11">
        <v>1109746</v>
      </c>
      <c r="H11" s="5">
        <f t="shared" si="2"/>
        <v>37604.486462674933</v>
      </c>
      <c r="I11" s="7">
        <f>H11/H$100*100</f>
        <v>144.97208908703416</v>
      </c>
      <c r="J11">
        <v>2687786</v>
      </c>
      <c r="K11">
        <v>91077</v>
      </c>
      <c r="L11" s="3">
        <f>K11/K$100*100</f>
        <v>115.86962329682073</v>
      </c>
    </row>
    <row r="12" spans="1:12" x14ac:dyDescent="0.25">
      <c r="A12" s="1" t="s">
        <v>15</v>
      </c>
      <c r="B12" s="1" t="str">
        <f t="shared" si="0"/>
        <v>Hvidovre</v>
      </c>
      <c r="C12">
        <v>2930049</v>
      </c>
      <c r="D12" s="5">
        <f t="shared" si="1"/>
        <v>53748.560002935024</v>
      </c>
      <c r="E12" s="7">
        <f>D12/D$100*100</f>
        <v>102.05885828048082</v>
      </c>
      <c r="F12">
        <v>54514</v>
      </c>
      <c r="G12">
        <v>1625831</v>
      </c>
      <c r="H12" s="5">
        <f t="shared" si="2"/>
        <v>29824.100231133289</v>
      </c>
      <c r="I12" s="7">
        <f>H12/H$100*100</f>
        <v>114.97729452947128</v>
      </c>
      <c r="J12">
        <v>4555880</v>
      </c>
      <c r="K12">
        <v>83573</v>
      </c>
      <c r="L12" s="3">
        <f>K12/K$100*100</f>
        <v>106.32291388369401</v>
      </c>
    </row>
    <row r="13" spans="1:12" x14ac:dyDescent="0.25">
      <c r="A13" s="1" t="s">
        <v>16</v>
      </c>
      <c r="B13" s="1" t="str">
        <f t="shared" si="0"/>
        <v>Høje-Taastrup</v>
      </c>
      <c r="C13">
        <v>3224095</v>
      </c>
      <c r="D13" s="5">
        <f t="shared" si="1"/>
        <v>52131.018982634283</v>
      </c>
      <c r="E13" s="7">
        <f>D13/D$100*100</f>
        <v>98.987438511379608</v>
      </c>
      <c r="F13">
        <v>61846</v>
      </c>
      <c r="G13">
        <v>1881950</v>
      </c>
      <c r="H13" s="5">
        <f t="shared" si="2"/>
        <v>30429.615496555962</v>
      </c>
      <c r="I13" s="7">
        <f>H13/H$100*100</f>
        <v>117.31166527242891</v>
      </c>
      <c r="J13">
        <v>5106045</v>
      </c>
      <c r="K13">
        <v>82561</v>
      </c>
      <c r="L13" s="3">
        <f>K13/K$100*100</f>
        <v>105.03543121763801</v>
      </c>
    </row>
    <row r="14" spans="1:12" x14ac:dyDescent="0.25">
      <c r="A14" s="1" t="s">
        <v>17</v>
      </c>
      <c r="B14" s="1" t="str">
        <f t="shared" si="0"/>
        <v>Lyngby-Taarbæk</v>
      </c>
      <c r="C14">
        <v>3119338</v>
      </c>
      <c r="D14" s="5">
        <f t="shared" si="1"/>
        <v>53046.357390653699</v>
      </c>
      <c r="E14" s="7">
        <f>D14/D$100*100</f>
        <v>100.72550168660948</v>
      </c>
      <c r="F14">
        <v>58804</v>
      </c>
      <c r="G14">
        <v>1082499</v>
      </c>
      <c r="H14" s="5">
        <f t="shared" si="2"/>
        <v>18408.594653424938</v>
      </c>
      <c r="I14" s="7">
        <f>H14/H$100*100</f>
        <v>70.96845815757446</v>
      </c>
      <c r="J14">
        <v>4201838</v>
      </c>
      <c r="K14">
        <v>71455</v>
      </c>
      <c r="L14" s="3">
        <f>K14/K$100*100</f>
        <v>90.906199508924601</v>
      </c>
    </row>
    <row r="15" spans="1:12" x14ac:dyDescent="0.25">
      <c r="A15" s="1" t="s">
        <v>18</v>
      </c>
      <c r="B15" s="1" t="str">
        <f t="shared" si="0"/>
        <v>Rødovre</v>
      </c>
      <c r="C15">
        <v>2439598</v>
      </c>
      <c r="D15" s="5">
        <f t="shared" si="1"/>
        <v>53086.67174409749</v>
      </c>
      <c r="E15" s="7">
        <f>D15/D$100*100</f>
        <v>100.80205140039835</v>
      </c>
      <c r="F15">
        <v>45955</v>
      </c>
      <c r="G15">
        <v>1428866</v>
      </c>
      <c r="H15" s="5">
        <f t="shared" si="2"/>
        <v>31092.721140245892</v>
      </c>
      <c r="I15" s="7">
        <f>H15/H$100*100</f>
        <v>119.86805732810954</v>
      </c>
      <c r="J15">
        <v>3868464</v>
      </c>
      <c r="K15">
        <v>84179</v>
      </c>
      <c r="L15" s="3">
        <f>K15/K$100*100</f>
        <v>107.0938768240398</v>
      </c>
    </row>
    <row r="16" spans="1:12" x14ac:dyDescent="0.25">
      <c r="A16" s="1" t="s">
        <v>19</v>
      </c>
      <c r="B16" s="1" t="str">
        <f t="shared" si="0"/>
        <v>Ishøj</v>
      </c>
      <c r="C16">
        <v>1305247</v>
      </c>
      <c r="D16" s="5">
        <f t="shared" si="1"/>
        <v>52243.315722062121</v>
      </c>
      <c r="E16" s="7">
        <f>D16/D$100*100</f>
        <v>99.200669842860862</v>
      </c>
      <c r="F16">
        <v>24984</v>
      </c>
      <c r="G16">
        <v>1032485</v>
      </c>
      <c r="H16" s="5">
        <f t="shared" si="2"/>
        <v>41325.848543067565</v>
      </c>
      <c r="I16" s="7">
        <f>H16/H$100*100</f>
        <v>159.3186122227583</v>
      </c>
      <c r="J16">
        <v>2337732</v>
      </c>
      <c r="K16">
        <v>93569</v>
      </c>
      <c r="L16" s="3">
        <f>K16/K$100*100</f>
        <v>119.03998575117998</v>
      </c>
    </row>
    <row r="17" spans="1:12" x14ac:dyDescent="0.25">
      <c r="A17" s="1" t="s">
        <v>20</v>
      </c>
      <c r="B17" s="1" t="str">
        <f t="shared" si="0"/>
        <v>Tårnby</v>
      </c>
      <c r="C17">
        <v>2401303</v>
      </c>
      <c r="D17" s="5">
        <f t="shared" si="1"/>
        <v>53913.403682083517</v>
      </c>
      <c r="E17" s="7">
        <f>D17/D$100*100</f>
        <v>102.37186680922522</v>
      </c>
      <c r="F17">
        <v>44540</v>
      </c>
      <c r="G17">
        <v>1190215</v>
      </c>
      <c r="H17" s="5">
        <f t="shared" si="2"/>
        <v>26722.384373596768</v>
      </c>
      <c r="I17" s="7">
        <f>H17/H$100*100</f>
        <v>103.01961953056464</v>
      </c>
      <c r="J17">
        <v>3591518</v>
      </c>
      <c r="K17">
        <v>80636</v>
      </c>
      <c r="L17" s="3">
        <f>K17/K$100*100</f>
        <v>102.58641527677061</v>
      </c>
    </row>
    <row r="18" spans="1:12" x14ac:dyDescent="0.25">
      <c r="A18" s="1" t="s">
        <v>21</v>
      </c>
      <c r="B18" s="1" t="str">
        <f t="shared" si="0"/>
        <v>Vallensbæk</v>
      </c>
      <c r="C18">
        <v>1028285</v>
      </c>
      <c r="D18" s="5">
        <f t="shared" si="1"/>
        <v>54054.828365662615</v>
      </c>
      <c r="E18" s="7">
        <f>D18/D$100*100</f>
        <v>102.64040687314457</v>
      </c>
      <c r="F18">
        <v>19023</v>
      </c>
      <c r="G18">
        <v>424171</v>
      </c>
      <c r="H18" s="5">
        <f t="shared" si="2"/>
        <v>22297.797403143562</v>
      </c>
      <c r="I18" s="7">
        <f>H18/H$100*100</f>
        <v>85.96203739630127</v>
      </c>
      <c r="J18">
        <v>1452456</v>
      </c>
      <c r="K18">
        <v>76353</v>
      </c>
      <c r="L18" s="3">
        <f>K18/K$100*100</f>
        <v>97.137513835349793</v>
      </c>
    </row>
    <row r="19" spans="1:12" x14ac:dyDescent="0.25">
      <c r="A19" s="1" t="s">
        <v>22</v>
      </c>
      <c r="B19" s="1" t="str">
        <f t="shared" si="0"/>
        <v>Furesø</v>
      </c>
      <c r="C19">
        <v>2431354</v>
      </c>
      <c r="D19" s="5">
        <f t="shared" si="1"/>
        <v>56360.926307981179</v>
      </c>
      <c r="E19" s="7">
        <f>D19/D$100*100</f>
        <v>107.01927252206889</v>
      </c>
      <c r="F19">
        <v>43139</v>
      </c>
      <c r="G19">
        <v>816193</v>
      </c>
      <c r="H19" s="5">
        <f t="shared" si="2"/>
        <v>18920.072324346878</v>
      </c>
      <c r="I19" s="7">
        <f>H19/H$100*100</f>
        <v>72.940296984532594</v>
      </c>
      <c r="J19">
        <v>3247547</v>
      </c>
      <c r="K19">
        <v>75281</v>
      </c>
      <c r="L19" s="3">
        <f>K19/K$100*100</f>
        <v>95.773698204903127</v>
      </c>
    </row>
    <row r="20" spans="1:12" x14ac:dyDescent="0.25">
      <c r="A20" s="1" t="s">
        <v>23</v>
      </c>
      <c r="B20" s="1" t="str">
        <f t="shared" si="0"/>
        <v>Allerød</v>
      </c>
      <c r="C20">
        <v>1496868</v>
      </c>
      <c r="D20" s="5">
        <f t="shared" si="1"/>
        <v>56317.69442040709</v>
      </c>
      <c r="E20" s="7">
        <f>D20/D$100*100</f>
        <v>106.93718293516868</v>
      </c>
      <c r="F20">
        <v>26579</v>
      </c>
      <c r="G20">
        <v>355953</v>
      </c>
      <c r="H20" s="5">
        <f t="shared" si="2"/>
        <v>13392.26456977313</v>
      </c>
      <c r="I20" s="7">
        <f>H20/H$100*100</f>
        <v>51.629599415308057</v>
      </c>
      <c r="J20">
        <v>1852820</v>
      </c>
      <c r="K20">
        <v>69710</v>
      </c>
      <c r="L20" s="3">
        <f>K20/K$100*100</f>
        <v>88.686182461229208</v>
      </c>
    </row>
    <row r="21" spans="1:12" x14ac:dyDescent="0.25">
      <c r="A21" s="1" t="s">
        <v>24</v>
      </c>
      <c r="B21" s="1" t="str">
        <f t="shared" si="0"/>
        <v>Fredensborg</v>
      </c>
      <c r="C21">
        <v>2335346</v>
      </c>
      <c r="D21" s="5">
        <f t="shared" si="1"/>
        <v>54679.138375087801</v>
      </c>
      <c r="E21" s="7">
        <f>D21/D$100*100</f>
        <v>103.82585940938986</v>
      </c>
      <c r="F21">
        <v>42710</v>
      </c>
      <c r="G21">
        <v>988117</v>
      </c>
      <c r="H21" s="5">
        <f t="shared" si="2"/>
        <v>23135.49520018731</v>
      </c>
      <c r="I21" s="7">
        <f>H21/H$100*100</f>
        <v>89.191513745661311</v>
      </c>
      <c r="J21">
        <v>3323463</v>
      </c>
      <c r="K21">
        <v>77815</v>
      </c>
      <c r="L21" s="3">
        <f>K21/K$100*100</f>
        <v>98.997493734335833</v>
      </c>
    </row>
    <row r="22" spans="1:12" x14ac:dyDescent="0.25">
      <c r="A22" s="1" t="s">
        <v>25</v>
      </c>
      <c r="B22" s="1" t="str">
        <f t="shared" si="0"/>
        <v>Helsingør</v>
      </c>
      <c r="C22">
        <v>3473391</v>
      </c>
      <c r="D22" s="5">
        <f t="shared" si="1"/>
        <v>53781.815648080767</v>
      </c>
      <c r="E22" s="7">
        <f>D22/D$100*100</f>
        <v>102.12200477547103</v>
      </c>
      <c r="F22">
        <v>64583</v>
      </c>
      <c r="G22">
        <v>1670307</v>
      </c>
      <c r="H22" s="5">
        <f t="shared" si="2"/>
        <v>25862.95155071768</v>
      </c>
      <c r="I22" s="7">
        <f>H22/H$100*100</f>
        <v>99.7063507298747</v>
      </c>
      <c r="J22">
        <v>5143698</v>
      </c>
      <c r="K22">
        <v>79645</v>
      </c>
      <c r="L22" s="3">
        <f>K22/K$100*100</f>
        <v>101.32564914825133</v>
      </c>
    </row>
    <row r="23" spans="1:12" x14ac:dyDescent="0.25">
      <c r="A23" s="1" t="s">
        <v>26</v>
      </c>
      <c r="B23" s="1" t="str">
        <f t="shared" si="0"/>
        <v>Hillerød</v>
      </c>
      <c r="C23">
        <v>2970757</v>
      </c>
      <c r="D23" s="5">
        <f t="shared" si="1"/>
        <v>53399.187532579585</v>
      </c>
      <c r="E23" s="7">
        <f>D23/D$100*100</f>
        <v>101.39546273207618</v>
      </c>
      <c r="F23">
        <v>55633</v>
      </c>
      <c r="G23">
        <v>1091179</v>
      </c>
      <c r="H23" s="5">
        <f t="shared" si="2"/>
        <v>19613.880250930204</v>
      </c>
      <c r="I23" s="7">
        <f>H23/H$100*100</f>
        <v>75.615051887561606</v>
      </c>
      <c r="J23">
        <v>4061936</v>
      </c>
      <c r="K23">
        <v>73013</v>
      </c>
      <c r="L23" s="3">
        <f>K23/K$100*100</f>
        <v>92.888312150935718</v>
      </c>
    </row>
    <row r="24" spans="1:12" x14ac:dyDescent="0.25">
      <c r="A24" s="1" t="s">
        <v>27</v>
      </c>
      <c r="B24" s="1" t="str">
        <f t="shared" si="0"/>
        <v>Hørsholm</v>
      </c>
      <c r="C24">
        <v>1421238</v>
      </c>
      <c r="D24" s="5">
        <f t="shared" si="1"/>
        <v>55947.64397905759</v>
      </c>
      <c r="E24" s="7">
        <f>D24/D$100*100</f>
        <v>106.2345236351194</v>
      </c>
      <c r="F24">
        <v>25403</v>
      </c>
      <c r="G24">
        <v>411371</v>
      </c>
      <c r="H24" s="5">
        <f t="shared" si="2"/>
        <v>16193.796008345471</v>
      </c>
      <c r="I24" s="7">
        <f>H24/H$100*100</f>
        <v>62.430009246618013</v>
      </c>
      <c r="J24">
        <v>1832609</v>
      </c>
      <c r="K24">
        <v>72141</v>
      </c>
      <c r="L24" s="3">
        <f>K24/K$100*100</f>
        <v>91.778939735124609</v>
      </c>
    </row>
    <row r="25" spans="1:12" x14ac:dyDescent="0.25">
      <c r="A25" s="1" t="s">
        <v>28</v>
      </c>
      <c r="B25" s="1" t="str">
        <f t="shared" si="0"/>
        <v>Rudersdal</v>
      </c>
      <c r="C25">
        <v>3246608</v>
      </c>
      <c r="D25" s="5">
        <f t="shared" si="1"/>
        <v>56106.592931824074</v>
      </c>
      <c r="E25" s="7">
        <f>D25/D$100*100</f>
        <v>106.53633913758758</v>
      </c>
      <c r="F25">
        <v>57865</v>
      </c>
      <c r="G25">
        <v>911378</v>
      </c>
      <c r="H25" s="5">
        <f t="shared" si="2"/>
        <v>15750.073446815864</v>
      </c>
      <c r="I25" s="7">
        <f>H25/H$100*100</f>
        <v>60.719378607270059</v>
      </c>
      <c r="J25">
        <v>4157986</v>
      </c>
      <c r="K25">
        <v>71857</v>
      </c>
      <c r="L25" s="3">
        <f>K25/K$100*100</f>
        <v>91.417630370342096</v>
      </c>
    </row>
    <row r="26" spans="1:12" x14ac:dyDescent="0.25">
      <c r="A26" s="1" t="s">
        <v>29</v>
      </c>
      <c r="B26" s="1" t="str">
        <f t="shared" si="0"/>
        <v>Egedal</v>
      </c>
      <c r="C26">
        <v>2561818</v>
      </c>
      <c r="D26" s="5">
        <f t="shared" si="1"/>
        <v>54951.05105105105</v>
      </c>
      <c r="E26" s="7">
        <f>D26/D$100*100</f>
        <v>104.34217272567747</v>
      </c>
      <c r="F26">
        <v>46620</v>
      </c>
      <c r="G26">
        <v>741408</v>
      </c>
      <c r="H26" s="5">
        <f t="shared" si="2"/>
        <v>15903.217503217504</v>
      </c>
      <c r="I26" s="7">
        <f>H26/H$100*100</f>
        <v>61.309776612301846</v>
      </c>
      <c r="J26">
        <v>3303225</v>
      </c>
      <c r="K26">
        <v>70854</v>
      </c>
      <c r="L26" s="3">
        <f>K26/K$100*100</f>
        <v>90.141597648944696</v>
      </c>
    </row>
    <row r="27" spans="1:12" x14ac:dyDescent="0.25">
      <c r="A27" s="1" t="s">
        <v>30</v>
      </c>
      <c r="B27" s="1" t="str">
        <f t="shared" si="0"/>
        <v>Frederikssund</v>
      </c>
      <c r="C27">
        <v>2547346</v>
      </c>
      <c r="D27" s="5">
        <f t="shared" si="1"/>
        <v>53268.35490684009</v>
      </c>
      <c r="E27" s="7">
        <f>D27/D$100*100</f>
        <v>101.1470350828874</v>
      </c>
      <c r="F27">
        <v>47821</v>
      </c>
      <c r="G27">
        <v>1130714</v>
      </c>
      <c r="H27" s="5">
        <f t="shared" si="2"/>
        <v>23644.716756236801</v>
      </c>
      <c r="I27" s="7">
        <f>H27/H$100*100</f>
        <v>91.154654842187625</v>
      </c>
      <c r="J27">
        <v>3678060</v>
      </c>
      <c r="K27">
        <v>76913</v>
      </c>
      <c r="L27" s="3">
        <f>K27/K$100*100</f>
        <v>97.849954836329402</v>
      </c>
    </row>
    <row r="28" spans="1:12" x14ac:dyDescent="0.25">
      <c r="A28" s="1" t="s">
        <v>31</v>
      </c>
      <c r="B28" s="1" t="str">
        <f t="shared" si="0"/>
        <v>Greve</v>
      </c>
      <c r="C28">
        <v>2979126</v>
      </c>
      <c r="D28" s="5">
        <f t="shared" si="1"/>
        <v>54392.397436599662</v>
      </c>
      <c r="E28" s="7">
        <f>D28/D$100*100</f>
        <v>103.28138988680591</v>
      </c>
      <c r="F28">
        <v>54771</v>
      </c>
      <c r="G28">
        <v>1269496</v>
      </c>
      <c r="H28" s="5">
        <f t="shared" si="2"/>
        <v>23178.251264355225</v>
      </c>
      <c r="I28" s="7">
        <f>H28/H$100*100</f>
        <v>89.356346097506204</v>
      </c>
      <c r="J28">
        <v>4248622</v>
      </c>
      <c r="K28">
        <v>77571</v>
      </c>
      <c r="L28" s="3">
        <f>K28/K$100*100</f>
        <v>98.68707301248044</v>
      </c>
    </row>
    <row r="29" spans="1:12" x14ac:dyDescent="0.25">
      <c r="A29" s="1" t="s">
        <v>32</v>
      </c>
      <c r="B29" s="1" t="str">
        <f t="shared" si="0"/>
        <v>Køge</v>
      </c>
      <c r="C29">
        <v>3422775</v>
      </c>
      <c r="D29" s="5">
        <f t="shared" si="1"/>
        <v>53090.972545369943</v>
      </c>
      <c r="E29" s="7">
        <f>D29/D$100*100</f>
        <v>100.81021784927687</v>
      </c>
      <c r="F29">
        <v>64470</v>
      </c>
      <c r="G29">
        <v>1681885</v>
      </c>
      <c r="H29" s="5">
        <f t="shared" si="2"/>
        <v>26087.870327284007</v>
      </c>
      <c r="I29" s="7">
        <f>H29/H$100*100</f>
        <v>100.57345324824267</v>
      </c>
      <c r="J29">
        <v>5104660</v>
      </c>
      <c r="K29">
        <v>79179</v>
      </c>
      <c r="L29" s="3">
        <f>K29/K$100*100</f>
        <v>100.73279645815046</v>
      </c>
    </row>
    <row r="30" spans="1:12" x14ac:dyDescent="0.25">
      <c r="A30" s="1" t="s">
        <v>33</v>
      </c>
      <c r="B30" s="1" t="str">
        <f t="shared" si="0"/>
        <v>Halsnæs</v>
      </c>
      <c r="C30">
        <v>1669942</v>
      </c>
      <c r="D30" s="5">
        <f t="shared" si="1"/>
        <v>52415.003138731954</v>
      </c>
      <c r="E30" s="7">
        <f>D30/D$100*100</f>
        <v>99.526673399523418</v>
      </c>
      <c r="F30">
        <v>31860</v>
      </c>
      <c r="G30">
        <v>850736</v>
      </c>
      <c r="H30" s="5">
        <f t="shared" si="2"/>
        <v>26702.322661644695</v>
      </c>
      <c r="I30" s="7">
        <f>H30/H$100*100</f>
        <v>102.94227800656215</v>
      </c>
      <c r="J30">
        <v>2520678</v>
      </c>
      <c r="K30">
        <v>79117</v>
      </c>
      <c r="L30" s="3">
        <f>K30/K$100*100</f>
        <v>100.65391906161342</v>
      </c>
    </row>
    <row r="31" spans="1:12" x14ac:dyDescent="0.25">
      <c r="A31" s="1" t="s">
        <v>34</v>
      </c>
      <c r="B31" s="1" t="str">
        <f t="shared" si="0"/>
        <v>Roskilde</v>
      </c>
      <c r="C31">
        <v>4971670</v>
      </c>
      <c r="D31" s="5">
        <f t="shared" si="1"/>
        <v>53237.851498083226</v>
      </c>
      <c r="E31" s="7">
        <f>D31/D$100*100</f>
        <v>101.08911459029713</v>
      </c>
      <c r="F31">
        <v>93386</v>
      </c>
      <c r="G31">
        <v>1838845</v>
      </c>
      <c r="H31" s="5">
        <f t="shared" si="2"/>
        <v>19690.799477437733</v>
      </c>
      <c r="I31" s="7">
        <f>H31/H$100*100</f>
        <v>75.911589402276078</v>
      </c>
      <c r="J31">
        <v>6810514</v>
      </c>
      <c r="K31">
        <v>72929</v>
      </c>
      <c r="L31" s="3">
        <f>K31/K$100*100</f>
        <v>92.781446000788776</v>
      </c>
    </row>
    <row r="32" spans="1:12" x14ac:dyDescent="0.25">
      <c r="A32" s="1" t="s">
        <v>35</v>
      </c>
      <c r="B32" s="1" t="str">
        <f t="shared" si="0"/>
        <v>Solrød</v>
      </c>
      <c r="C32">
        <v>1389273</v>
      </c>
      <c r="D32" s="5">
        <f t="shared" si="1"/>
        <v>54938.033850047454</v>
      </c>
      <c r="E32" s="7">
        <f>D32/D$100*100</f>
        <v>104.31745539981121</v>
      </c>
      <c r="F32">
        <v>25288</v>
      </c>
      <c r="G32">
        <v>419200</v>
      </c>
      <c r="H32" s="5">
        <f t="shared" si="2"/>
        <v>16577.032584625118</v>
      </c>
      <c r="I32" s="7">
        <f>H32/H$100*100</f>
        <v>63.90745548519299</v>
      </c>
      <c r="J32">
        <v>1808474</v>
      </c>
      <c r="K32">
        <v>71515</v>
      </c>
      <c r="L32" s="3">
        <f>K32/K$100*100</f>
        <v>90.982532473315274</v>
      </c>
    </row>
    <row r="33" spans="1:12" x14ac:dyDescent="0.25">
      <c r="A33" s="1" t="s">
        <v>36</v>
      </c>
      <c r="B33" s="1" t="str">
        <f t="shared" si="0"/>
        <v>Gribskov</v>
      </c>
      <c r="C33">
        <v>2228847</v>
      </c>
      <c r="D33" s="5">
        <f t="shared" si="1"/>
        <v>53112.045752412727</v>
      </c>
      <c r="E33" s="7">
        <f>D33/D$100*100</f>
        <v>100.85023208316477</v>
      </c>
      <c r="F33">
        <v>41965</v>
      </c>
      <c r="G33">
        <v>971797</v>
      </c>
      <c r="H33" s="5">
        <f t="shared" si="2"/>
        <v>23157.321577505063</v>
      </c>
      <c r="I33" s="7">
        <f>H33/H$100*100</f>
        <v>89.275658373459834</v>
      </c>
      <c r="J33">
        <v>3200644</v>
      </c>
      <c r="K33">
        <v>76269</v>
      </c>
      <c r="L33" s="3">
        <f>K33/K$100*100</f>
        <v>97.030647685202851</v>
      </c>
    </row>
    <row r="34" spans="1:12" x14ac:dyDescent="0.25">
      <c r="A34" s="1" t="s">
        <v>37</v>
      </c>
      <c r="B34" s="1" t="str">
        <f t="shared" si="0"/>
        <v>Odsherred</v>
      </c>
      <c r="C34">
        <v>1733884</v>
      </c>
      <c r="D34" s="5">
        <f t="shared" si="1"/>
        <v>54485.246519812717</v>
      </c>
      <c r="E34" s="7">
        <f>D34/D$100*100</f>
        <v>103.45769361335404</v>
      </c>
      <c r="F34">
        <v>31823</v>
      </c>
      <c r="G34">
        <v>1052448</v>
      </c>
      <c r="H34" s="5">
        <f t="shared" si="2"/>
        <v>33071.92910787795</v>
      </c>
      <c r="I34" s="7">
        <f>H34/H$100*100</f>
        <v>127.49826161477411</v>
      </c>
      <c r="J34">
        <v>2786332</v>
      </c>
      <c r="K34">
        <v>87557</v>
      </c>
      <c r="L34" s="3">
        <f>K34/K$100*100</f>
        <v>111.39142271923464</v>
      </c>
    </row>
    <row r="35" spans="1:12" x14ac:dyDescent="0.25">
      <c r="A35" s="1" t="s">
        <v>38</v>
      </c>
      <c r="B35" s="1" t="str">
        <f t="shared" si="0"/>
        <v>Holbæk</v>
      </c>
      <c r="C35">
        <v>3986280</v>
      </c>
      <c r="D35" s="5">
        <f t="shared" si="1"/>
        <v>52846.006999681835</v>
      </c>
      <c r="E35" s="7">
        <f>D35/D$100*100</f>
        <v>100.34507229170997</v>
      </c>
      <c r="F35">
        <v>75432</v>
      </c>
      <c r="G35">
        <v>2087832</v>
      </c>
      <c r="H35" s="5">
        <f t="shared" si="2"/>
        <v>27678.332803054407</v>
      </c>
      <c r="I35" s="7">
        <f>H35/H$100*100</f>
        <v>106.70497343150143</v>
      </c>
      <c r="J35">
        <v>6074111</v>
      </c>
      <c r="K35">
        <v>80524</v>
      </c>
      <c r="L35" s="3">
        <f>K35/K$100*100</f>
        <v>102.44392707657468</v>
      </c>
    </row>
    <row r="36" spans="1:12" x14ac:dyDescent="0.25">
      <c r="A36" s="1" t="s">
        <v>39</v>
      </c>
      <c r="B36" s="1" t="str">
        <f t="shared" si="0"/>
        <v>Faxe</v>
      </c>
      <c r="C36">
        <v>2009950</v>
      </c>
      <c r="D36" s="5">
        <f t="shared" si="1"/>
        <v>52461.305562080757</v>
      </c>
      <c r="E36" s="7">
        <f>D36/D$100*100</f>
        <v>99.614593382167442</v>
      </c>
      <c r="F36">
        <v>38313</v>
      </c>
      <c r="G36">
        <v>1067758</v>
      </c>
      <c r="H36" s="5">
        <f t="shared" si="2"/>
        <v>27869.339388719232</v>
      </c>
      <c r="I36" s="7">
        <f>H36/H$100*100</f>
        <v>107.44133832723523</v>
      </c>
      <c r="J36">
        <v>3077708</v>
      </c>
      <c r="K36">
        <v>80331</v>
      </c>
      <c r="L36" s="3">
        <f>K36/K$100*100</f>
        <v>102.19838937445135</v>
      </c>
    </row>
    <row r="37" spans="1:12" x14ac:dyDescent="0.25">
      <c r="A37" s="1" t="s">
        <v>40</v>
      </c>
      <c r="B37" s="1" t="str">
        <f t="shared" si="0"/>
        <v>Kalundborg</v>
      </c>
      <c r="C37">
        <v>2559467</v>
      </c>
      <c r="D37" s="5">
        <f t="shared" si="1"/>
        <v>53503.91956017309</v>
      </c>
      <c r="E37" s="7">
        <f>D37/D$100*100</f>
        <v>101.5943300349585</v>
      </c>
      <c r="F37">
        <v>47837</v>
      </c>
      <c r="G37">
        <v>1535148</v>
      </c>
      <c r="H37" s="5">
        <f t="shared" si="2"/>
        <v>32091.226456508561</v>
      </c>
      <c r="I37" s="7">
        <f>H37/H$100*100</f>
        <v>123.71747571617311</v>
      </c>
      <c r="J37">
        <v>4094616</v>
      </c>
      <c r="K37">
        <v>85595</v>
      </c>
      <c r="L37" s="3">
        <f>K37/K$100*100</f>
        <v>108.89533478365965</v>
      </c>
    </row>
    <row r="38" spans="1:12" x14ac:dyDescent="0.25">
      <c r="A38" s="1" t="s">
        <v>41</v>
      </c>
      <c r="B38" s="1" t="str">
        <f t="shared" si="0"/>
        <v>Ringsted</v>
      </c>
      <c r="C38">
        <v>1902637</v>
      </c>
      <c r="D38" s="5">
        <f t="shared" si="1"/>
        <v>52543.06702383254</v>
      </c>
      <c r="E38" s="7">
        <f>D38/D$100*100</f>
        <v>99.769843707706841</v>
      </c>
      <c r="F38">
        <v>36211</v>
      </c>
      <c r="G38">
        <v>1014076</v>
      </c>
      <c r="H38" s="5">
        <f t="shared" si="2"/>
        <v>28004.639474192925</v>
      </c>
      <c r="I38" s="7">
        <f>H38/H$100*100</f>
        <v>107.9629446005783</v>
      </c>
      <c r="J38">
        <v>2916713</v>
      </c>
      <c r="K38">
        <v>80548</v>
      </c>
      <c r="L38" s="3">
        <f>K38/K$100*100</f>
        <v>102.47446026233095</v>
      </c>
    </row>
    <row r="39" spans="1:12" x14ac:dyDescent="0.25">
      <c r="A39" s="1" t="s">
        <v>42</v>
      </c>
      <c r="B39" s="1" t="str">
        <f t="shared" si="0"/>
        <v>Slagelse</v>
      </c>
      <c r="C39">
        <v>4243987</v>
      </c>
      <c r="D39" s="5">
        <f t="shared" si="1"/>
        <v>52237.543695534441</v>
      </c>
      <c r="E39" s="7">
        <f>D39/D$100*100</f>
        <v>99.189709801562117</v>
      </c>
      <c r="F39">
        <v>81244</v>
      </c>
      <c r="G39">
        <v>2744781</v>
      </c>
      <c r="H39" s="5">
        <f t="shared" si="2"/>
        <v>33784.414849096545</v>
      </c>
      <c r="I39" s="7">
        <f>H39/H$100*100</f>
        <v>130.24502286762907</v>
      </c>
      <c r="J39">
        <v>6988768</v>
      </c>
      <c r="K39">
        <v>86022</v>
      </c>
      <c r="L39" s="3">
        <f>K39/K$100*100</f>
        <v>109.4385710469066</v>
      </c>
    </row>
    <row r="40" spans="1:12" x14ac:dyDescent="0.25">
      <c r="A40" s="1" t="s">
        <v>43</v>
      </c>
      <c r="B40" s="1" t="str">
        <f t="shared" si="0"/>
        <v>Stevns</v>
      </c>
      <c r="C40">
        <v>1273795</v>
      </c>
      <c r="D40" s="5">
        <f t="shared" si="1"/>
        <v>53321.403156264387</v>
      </c>
      <c r="E40" s="7">
        <f>D40/D$100*100</f>
        <v>101.24776417720595</v>
      </c>
      <c r="F40">
        <v>23889</v>
      </c>
      <c r="G40">
        <v>592374</v>
      </c>
      <c r="H40" s="5">
        <f t="shared" si="2"/>
        <v>24796.935828205449</v>
      </c>
      <c r="I40" s="7">
        <f>H40/H$100*100</f>
        <v>95.596667529025339</v>
      </c>
      <c r="J40">
        <v>1866169</v>
      </c>
      <c r="K40">
        <v>78118</v>
      </c>
      <c r="L40" s="3">
        <f>K40/K$100*100</f>
        <v>99.382975204508739</v>
      </c>
    </row>
    <row r="41" spans="1:12" x14ac:dyDescent="0.25">
      <c r="A41" s="1" t="s">
        <v>44</v>
      </c>
      <c r="B41" s="1" t="str">
        <f t="shared" si="0"/>
        <v>Sorø</v>
      </c>
      <c r="C41">
        <v>1663620</v>
      </c>
      <c r="D41" s="5">
        <f t="shared" si="1"/>
        <v>53621.917808219179</v>
      </c>
      <c r="E41" s="7">
        <f>D41/D$100*100</f>
        <v>101.81838750689865</v>
      </c>
      <c r="F41">
        <v>31025</v>
      </c>
      <c r="G41">
        <v>834793</v>
      </c>
      <c r="H41" s="5">
        <f t="shared" si="2"/>
        <v>26907.107171635776</v>
      </c>
      <c r="I41" s="7">
        <f>H41/H$100*100</f>
        <v>103.73175928974732</v>
      </c>
      <c r="J41">
        <v>2498413</v>
      </c>
      <c r="K41">
        <v>80529</v>
      </c>
      <c r="L41" s="3">
        <f>K41/K$100*100</f>
        <v>102.45028815694057</v>
      </c>
    </row>
    <row r="42" spans="1:12" x14ac:dyDescent="0.25">
      <c r="A42" s="1" t="s">
        <v>45</v>
      </c>
      <c r="B42" s="1" t="str">
        <f t="shared" si="0"/>
        <v>Lejre</v>
      </c>
      <c r="C42">
        <v>1642341</v>
      </c>
      <c r="D42" s="5">
        <f t="shared" si="1"/>
        <v>54548.326026305302</v>
      </c>
      <c r="E42" s="7">
        <f>D42/D$100*100</f>
        <v>103.57747026249919</v>
      </c>
      <c r="F42">
        <v>30108</v>
      </c>
      <c r="G42">
        <v>578164</v>
      </c>
      <c r="H42" s="5">
        <f t="shared" si="2"/>
        <v>19203.002524246047</v>
      </c>
      <c r="I42" s="7">
        <f>H42/H$100*100</f>
        <v>74.031044020419031</v>
      </c>
      <c r="J42">
        <v>2220505</v>
      </c>
      <c r="K42">
        <v>73751</v>
      </c>
      <c r="L42" s="3">
        <f>K42/K$100*100</f>
        <v>93.827207612940981</v>
      </c>
    </row>
    <row r="43" spans="1:12" x14ac:dyDescent="0.25">
      <c r="A43" s="1" t="s">
        <v>46</v>
      </c>
      <c r="B43" s="1" t="str">
        <f t="shared" si="0"/>
        <v>Lolland</v>
      </c>
      <c r="C43">
        <v>2161209</v>
      </c>
      <c r="D43" s="5">
        <f t="shared" si="1"/>
        <v>56508.105422789311</v>
      </c>
      <c r="E43" s="7">
        <f>D43/D$100*100</f>
        <v>107.29873921697623</v>
      </c>
      <c r="F43">
        <v>38246</v>
      </c>
      <c r="G43">
        <v>1604208</v>
      </c>
      <c r="H43" s="5">
        <f t="shared" si="2"/>
        <v>41944.464780630653</v>
      </c>
      <c r="I43" s="7">
        <f>H43/H$100*100</f>
        <v>161.70348958019005</v>
      </c>
      <c r="J43">
        <v>3765417</v>
      </c>
      <c r="K43">
        <v>98453</v>
      </c>
      <c r="L43" s="3">
        <f>K43/K$100*100</f>
        <v>125.25348905258069</v>
      </c>
    </row>
    <row r="44" spans="1:12" x14ac:dyDescent="0.25">
      <c r="A44" s="1" t="s">
        <v>47</v>
      </c>
      <c r="B44" s="1" t="str">
        <f t="shared" si="0"/>
        <v>Næstved</v>
      </c>
      <c r="C44">
        <v>4488045</v>
      </c>
      <c r="D44" s="5">
        <f t="shared" si="1"/>
        <v>52548.91285257649</v>
      </c>
      <c r="E44" s="7">
        <f>D44/D$100*100</f>
        <v>99.780943886154006</v>
      </c>
      <c r="F44">
        <v>85407</v>
      </c>
      <c r="G44">
        <v>2432166</v>
      </c>
      <c r="H44" s="5">
        <f t="shared" si="2"/>
        <v>28477.361340405354</v>
      </c>
      <c r="I44" s="7">
        <f>H44/H$100*100</f>
        <v>109.7853727986062</v>
      </c>
      <c r="J44">
        <v>6920211</v>
      </c>
      <c r="K44">
        <v>81026</v>
      </c>
      <c r="L44" s="3">
        <f>K44/K$100*100</f>
        <v>103.08257954530997</v>
      </c>
    </row>
    <row r="45" spans="1:12" x14ac:dyDescent="0.25">
      <c r="A45" s="1" t="s">
        <v>48</v>
      </c>
      <c r="B45" s="1" t="str">
        <f t="shared" si="0"/>
        <v>Guldborgsund</v>
      </c>
      <c r="C45">
        <v>3205194</v>
      </c>
      <c r="D45" s="5">
        <f t="shared" si="1"/>
        <v>54377.856573299629</v>
      </c>
      <c r="E45" s="7">
        <f>D45/D$100*100</f>
        <v>103.25377939999969</v>
      </c>
      <c r="F45">
        <v>58943</v>
      </c>
      <c r="G45">
        <v>2030968</v>
      </c>
      <c r="H45" s="5">
        <f t="shared" si="2"/>
        <v>34456.474899479159</v>
      </c>
      <c r="I45" s="7">
        <f>H45/H$100*100</f>
        <v>132.83593577884807</v>
      </c>
      <c r="J45">
        <v>5236163</v>
      </c>
      <c r="K45">
        <v>88834</v>
      </c>
      <c r="L45" s="3">
        <f>K45/K$100*100</f>
        <v>113.01604264468277</v>
      </c>
    </row>
    <row r="46" spans="1:12" x14ac:dyDescent="0.25">
      <c r="A46" s="1" t="s">
        <v>49</v>
      </c>
      <c r="B46" s="1" t="str">
        <f t="shared" si="0"/>
        <v>Vordingborg</v>
      </c>
      <c r="C46">
        <v>2413936</v>
      </c>
      <c r="D46" s="5">
        <f t="shared" si="1"/>
        <v>53968.029689910349</v>
      </c>
      <c r="E46" s="7">
        <f>D46/D$100*100</f>
        <v>102.47559178326962</v>
      </c>
      <c r="F46">
        <v>44729</v>
      </c>
      <c r="G46">
        <v>1383451</v>
      </c>
      <c r="H46" s="5">
        <f t="shared" si="2"/>
        <v>30929.620604082364</v>
      </c>
      <c r="I46" s="7">
        <f>H46/H$100*100</f>
        <v>119.23927529481912</v>
      </c>
      <c r="J46">
        <v>3797387</v>
      </c>
      <c r="K46">
        <v>84898</v>
      </c>
      <c r="L46" s="3">
        <f>K46/K$100*100</f>
        <v>108.00860018065468</v>
      </c>
    </row>
    <row r="47" spans="1:12" x14ac:dyDescent="0.25">
      <c r="A47" s="1" t="s">
        <v>104</v>
      </c>
      <c r="B47" s="1" t="str">
        <f t="shared" si="0"/>
        <v>Bornholm</v>
      </c>
      <c r="C47">
        <v>2105609</v>
      </c>
      <c r="D47" s="5">
        <f t="shared" si="1"/>
        <v>54723.835018322636</v>
      </c>
      <c r="E47" s="7">
        <f>D47/D$100*100</f>
        <v>103.91073030411278</v>
      </c>
      <c r="F47">
        <v>38477</v>
      </c>
      <c r="G47">
        <v>1072465</v>
      </c>
      <c r="H47" s="5">
        <f t="shared" si="2"/>
        <v>27872.885100189724</v>
      </c>
      <c r="I47" s="7">
        <f>H47/H$100*100</f>
        <v>107.45500768553606</v>
      </c>
      <c r="J47">
        <v>3178074</v>
      </c>
      <c r="K47">
        <v>82597</v>
      </c>
      <c r="L47" s="3">
        <f>K47/K$100*100</f>
        <v>105.0812309962724</v>
      </c>
    </row>
    <row r="48" spans="1:12" x14ac:dyDescent="0.25">
      <c r="A48" s="1" t="s">
        <v>50</v>
      </c>
      <c r="B48" s="1" t="str">
        <f t="shared" si="0"/>
        <v>Middelfart</v>
      </c>
      <c r="C48">
        <v>2187884</v>
      </c>
      <c r="D48" s="5">
        <f t="shared" si="1"/>
        <v>53578.645769560426</v>
      </c>
      <c r="E48" s="7">
        <f>D48/D$100*100</f>
        <v>101.73622168030275</v>
      </c>
      <c r="F48">
        <v>40835</v>
      </c>
      <c r="G48">
        <v>926718</v>
      </c>
      <c r="H48" s="5">
        <f t="shared" si="2"/>
        <v>22694.208399657156</v>
      </c>
      <c r="I48" s="7">
        <f>H48/H$100*100</f>
        <v>87.490273405020346</v>
      </c>
      <c r="J48">
        <v>3114602</v>
      </c>
      <c r="K48">
        <v>76273</v>
      </c>
      <c r="L48" s="3">
        <f>K48/K$100*100</f>
        <v>97.035736549495567</v>
      </c>
    </row>
    <row r="49" spans="1:12" x14ac:dyDescent="0.25">
      <c r="A49" s="1" t="s">
        <v>51</v>
      </c>
      <c r="B49" s="1" t="str">
        <f t="shared" si="0"/>
        <v>Assens</v>
      </c>
      <c r="C49">
        <v>2209159</v>
      </c>
      <c r="D49" s="5">
        <f t="shared" si="1"/>
        <v>54843.698021399665</v>
      </c>
      <c r="E49" s="7">
        <f>D49/D$100*100</f>
        <v>104.13832861081053</v>
      </c>
      <c r="F49">
        <v>40281</v>
      </c>
      <c r="G49">
        <v>1142467</v>
      </c>
      <c r="H49" s="5">
        <f t="shared" si="2"/>
        <v>28362.428936719545</v>
      </c>
      <c r="I49" s="7">
        <f>H49/H$100*100</f>
        <v>109.34228761826039</v>
      </c>
      <c r="J49">
        <v>3351625</v>
      </c>
      <c r="K49">
        <v>83206</v>
      </c>
      <c r="L49" s="3">
        <f>K49/K$100*100</f>
        <v>105.85601058483773</v>
      </c>
    </row>
    <row r="50" spans="1:12" x14ac:dyDescent="0.25">
      <c r="A50" s="1" t="s">
        <v>52</v>
      </c>
      <c r="B50" s="1" t="str">
        <f t="shared" si="0"/>
        <v>Faaborg-Midtfyn</v>
      </c>
      <c r="C50">
        <v>2830083</v>
      </c>
      <c r="D50" s="5">
        <f t="shared" si="1"/>
        <v>53951.559402165622</v>
      </c>
      <c r="E50" s="7">
        <f>D50/D$100*100</f>
        <v>102.4443176661084</v>
      </c>
      <c r="F50">
        <v>52456</v>
      </c>
      <c r="G50">
        <v>1381040</v>
      </c>
      <c r="H50" s="5">
        <f t="shared" si="2"/>
        <v>26327.588836358089</v>
      </c>
      <c r="I50" s="7">
        <f>H50/H$100*100</f>
        <v>101.49761140920555</v>
      </c>
      <c r="J50">
        <v>4211122</v>
      </c>
      <c r="K50">
        <v>80279</v>
      </c>
      <c r="L50" s="3">
        <f>K50/K$100*100</f>
        <v>102.13223413864611</v>
      </c>
    </row>
    <row r="51" spans="1:12" x14ac:dyDescent="0.25">
      <c r="A51" s="1" t="s">
        <v>53</v>
      </c>
      <c r="B51" s="1" t="str">
        <f t="shared" si="0"/>
        <v>Kerteminde</v>
      </c>
      <c r="C51">
        <v>1310916</v>
      </c>
      <c r="D51" s="5">
        <f t="shared" si="1"/>
        <v>53905.012541634111</v>
      </c>
      <c r="E51" s="7">
        <f>D51/D$100*100</f>
        <v>102.3559335411732</v>
      </c>
      <c r="F51">
        <v>24319</v>
      </c>
      <c r="G51">
        <v>644670</v>
      </c>
      <c r="H51" s="5">
        <f t="shared" si="2"/>
        <v>26508.902504214813</v>
      </c>
      <c r="I51" s="7">
        <f>H51/H$100*100</f>
        <v>102.19660835562874</v>
      </c>
      <c r="J51">
        <v>1955587</v>
      </c>
      <c r="K51">
        <v>80414</v>
      </c>
      <c r="L51" s="3">
        <f>K51/K$100*100</f>
        <v>102.30398330852512</v>
      </c>
    </row>
    <row r="52" spans="1:12" x14ac:dyDescent="0.25">
      <c r="A52" s="1" t="s">
        <v>54</v>
      </c>
      <c r="B52" s="1" t="str">
        <f t="shared" si="0"/>
        <v>Nyborg</v>
      </c>
      <c r="C52">
        <v>1726590</v>
      </c>
      <c r="D52" s="5">
        <f t="shared" si="1"/>
        <v>53210.98372781065</v>
      </c>
      <c r="E52" s="7">
        <f>D52/D$100*100</f>
        <v>101.03809752196243</v>
      </c>
      <c r="F52">
        <v>32448</v>
      </c>
      <c r="G52">
        <v>963680</v>
      </c>
      <c r="H52" s="5">
        <f t="shared" si="2"/>
        <v>29699.211045364893</v>
      </c>
      <c r="I52" s="7">
        <f>H52/H$100*100</f>
        <v>114.49582415536594</v>
      </c>
      <c r="J52">
        <v>2690270</v>
      </c>
      <c r="K52">
        <v>82910</v>
      </c>
      <c r="L52" s="3">
        <f>K52/K$100*100</f>
        <v>105.47943462717708</v>
      </c>
    </row>
    <row r="53" spans="1:12" x14ac:dyDescent="0.25">
      <c r="A53" s="1" t="s">
        <v>55</v>
      </c>
      <c r="B53" s="1" t="str">
        <f t="shared" si="0"/>
        <v>Odense</v>
      </c>
      <c r="C53">
        <v>10925256</v>
      </c>
      <c r="D53" s="5">
        <f t="shared" si="1"/>
        <v>50806.873299695399</v>
      </c>
      <c r="E53" s="7">
        <f>D53/D$100*100</f>
        <v>96.473123772707709</v>
      </c>
      <c r="F53">
        <v>215035</v>
      </c>
      <c r="G53">
        <v>6080938</v>
      </c>
      <c r="H53" s="5">
        <f t="shared" si="2"/>
        <v>28278.829027832679</v>
      </c>
      <c r="I53" s="7">
        <f>H53/H$100*100</f>
        <v>109.0199948660154</v>
      </c>
      <c r="J53">
        <v>17006193</v>
      </c>
      <c r="K53">
        <v>79086</v>
      </c>
      <c r="L53" s="3">
        <f>K53/K$100*100</f>
        <v>100.61448036334491</v>
      </c>
    </row>
    <row r="54" spans="1:12" x14ac:dyDescent="0.25">
      <c r="A54" s="1" t="s">
        <v>56</v>
      </c>
      <c r="B54" s="1" t="str">
        <f t="shared" si="0"/>
        <v>Svendborg</v>
      </c>
      <c r="C54">
        <v>3233664</v>
      </c>
      <c r="D54" s="5">
        <f t="shared" si="1"/>
        <v>53622.711594587425</v>
      </c>
      <c r="E54" s="7">
        <f>D54/D$100*100</f>
        <v>101.81989476458998</v>
      </c>
      <c r="F54">
        <v>60304</v>
      </c>
      <c r="G54">
        <v>1649875</v>
      </c>
      <c r="H54" s="5">
        <f t="shared" si="2"/>
        <v>27359.296232422392</v>
      </c>
      <c r="I54" s="7">
        <f>H54/H$100*100</f>
        <v>105.47502981332187</v>
      </c>
      <c r="J54">
        <v>4883539</v>
      </c>
      <c r="K54">
        <v>80982</v>
      </c>
      <c r="L54" s="3">
        <f>K54/K$100*100</f>
        <v>103.02660203809015</v>
      </c>
    </row>
    <row r="55" spans="1:12" x14ac:dyDescent="0.25">
      <c r="A55" s="1" t="s">
        <v>57</v>
      </c>
      <c r="B55" s="1" t="str">
        <f t="shared" si="0"/>
        <v>Nordfyn</v>
      </c>
      <c r="C55">
        <v>1582882</v>
      </c>
      <c r="D55" s="5">
        <f t="shared" si="1"/>
        <v>54433.852608411566</v>
      </c>
      <c r="E55" s="7">
        <f>D55/D$100*100</f>
        <v>103.36010580970157</v>
      </c>
      <c r="F55">
        <v>29079</v>
      </c>
      <c r="G55">
        <v>840313</v>
      </c>
      <c r="H55" s="5">
        <f t="shared" si="2"/>
        <v>28897.589325630179</v>
      </c>
      <c r="I55" s="7">
        <f>H55/H$100*100</f>
        <v>111.40542760167729</v>
      </c>
      <c r="J55">
        <v>2423196</v>
      </c>
      <c r="K55">
        <v>83331</v>
      </c>
      <c r="L55" s="3">
        <f>K55/K$100*100</f>
        <v>106.01503759398496</v>
      </c>
    </row>
    <row r="56" spans="1:12" x14ac:dyDescent="0.25">
      <c r="A56" s="1" t="s">
        <v>58</v>
      </c>
      <c r="B56" s="1" t="str">
        <f t="shared" si="0"/>
        <v>Langeland</v>
      </c>
      <c r="C56">
        <v>657354</v>
      </c>
      <c r="D56" s="5">
        <f t="shared" si="1"/>
        <v>55897.448979591834</v>
      </c>
      <c r="E56" s="7">
        <f>D56/D$100*100</f>
        <v>106.13921234982016</v>
      </c>
      <c r="F56">
        <v>11760</v>
      </c>
      <c r="G56">
        <v>389618</v>
      </c>
      <c r="H56" s="5">
        <f t="shared" si="2"/>
        <v>33130.78231292517</v>
      </c>
      <c r="I56" s="7">
        <f>H56/H$100*100</f>
        <v>127.72515135288107</v>
      </c>
      <c r="J56">
        <v>1046973</v>
      </c>
      <c r="K56">
        <v>89028</v>
      </c>
      <c r="L56" s="3">
        <f>K56/K$100*100</f>
        <v>113.26285256287929</v>
      </c>
    </row>
    <row r="57" spans="1:12" x14ac:dyDescent="0.25">
      <c r="A57" s="1" t="s">
        <v>59</v>
      </c>
      <c r="B57" s="1" t="str">
        <f t="shared" si="0"/>
        <v>Ærø</v>
      </c>
      <c r="C57">
        <v>322282</v>
      </c>
      <c r="D57" s="5">
        <f t="shared" si="1"/>
        <v>56323.313526738901</v>
      </c>
      <c r="E57" s="7">
        <f>D57/D$100*100</f>
        <v>106.94785260849109</v>
      </c>
      <c r="F57">
        <v>5722</v>
      </c>
      <c r="G57">
        <v>148509</v>
      </c>
      <c r="H57" s="5">
        <f t="shared" si="2"/>
        <v>25954.037049982522</v>
      </c>
      <c r="I57" s="7">
        <f>H57/H$100*100</f>
        <v>100.05750178540278</v>
      </c>
      <c r="J57">
        <v>470792</v>
      </c>
      <c r="K57">
        <v>82277</v>
      </c>
      <c r="L57" s="3">
        <f>K57/K$100*100</f>
        <v>104.67412185285549</v>
      </c>
    </row>
    <row r="58" spans="1:12" x14ac:dyDescent="0.25">
      <c r="A58" s="1" t="s">
        <v>60</v>
      </c>
      <c r="B58" s="1" t="str">
        <f t="shared" si="0"/>
        <v>Haderslev</v>
      </c>
      <c r="C58">
        <v>2962049</v>
      </c>
      <c r="D58" s="5">
        <f t="shared" si="1"/>
        <v>53715.775347732262</v>
      </c>
      <c r="E58" s="7">
        <f>D58/D$100*100</f>
        <v>101.99660611076817</v>
      </c>
      <c r="F58">
        <v>55143</v>
      </c>
      <c r="G58">
        <v>1714049</v>
      </c>
      <c r="H58" s="5">
        <f t="shared" si="2"/>
        <v>31083.709627695265</v>
      </c>
      <c r="I58" s="7">
        <f>H58/H$100*100</f>
        <v>119.8333163191718</v>
      </c>
      <c r="J58">
        <v>4676098</v>
      </c>
      <c r="K58">
        <v>84799</v>
      </c>
      <c r="L58" s="3">
        <f>K58/K$100*100</f>
        <v>107.88265078941008</v>
      </c>
    </row>
    <row r="59" spans="1:12" x14ac:dyDescent="0.25">
      <c r="A59" s="1" t="s">
        <v>61</v>
      </c>
      <c r="B59" s="1" t="str">
        <f t="shared" si="0"/>
        <v>Billund</v>
      </c>
      <c r="C59">
        <v>1463786</v>
      </c>
      <c r="D59" s="5">
        <f t="shared" si="1"/>
        <v>53628.356841912435</v>
      </c>
      <c r="E59" s="7">
        <f>D59/D$100*100</f>
        <v>101.83061407496163</v>
      </c>
      <c r="F59">
        <v>27295</v>
      </c>
      <c r="G59">
        <v>741536</v>
      </c>
      <c r="H59" s="5">
        <f t="shared" si="2"/>
        <v>27167.466568968677</v>
      </c>
      <c r="I59" s="7">
        <f>H59/H$100*100</f>
        <v>104.73549180401143</v>
      </c>
      <c r="J59">
        <v>2205322</v>
      </c>
      <c r="K59">
        <v>80796</v>
      </c>
      <c r="L59" s="3">
        <f>K59/K$100*100</f>
        <v>102.78996984847906</v>
      </c>
    </row>
    <row r="60" spans="1:12" x14ac:dyDescent="0.25">
      <c r="A60" s="1" t="s">
        <v>62</v>
      </c>
      <c r="B60" s="1" t="str">
        <f t="shared" si="0"/>
        <v>Sønderborg</v>
      </c>
      <c r="C60">
        <v>4007226</v>
      </c>
      <c r="D60" s="5">
        <f t="shared" si="1"/>
        <v>54115.869221731555</v>
      </c>
      <c r="E60" s="7">
        <f>D60/D$100*100</f>
        <v>102.75631249142567</v>
      </c>
      <c r="F60">
        <v>74049</v>
      </c>
      <c r="G60">
        <v>2226372</v>
      </c>
      <c r="H60" s="5">
        <f t="shared" si="2"/>
        <v>30066.199408499779</v>
      </c>
      <c r="I60" s="7">
        <f>H60/H$100*100</f>
        <v>115.91063059680222</v>
      </c>
      <c r="J60">
        <v>6233598</v>
      </c>
      <c r="K60">
        <v>84182</v>
      </c>
      <c r="L60" s="3">
        <f>K60/K$100*100</f>
        <v>107.09769347225932</v>
      </c>
    </row>
    <row r="61" spans="1:12" x14ac:dyDescent="0.25">
      <c r="A61" s="1" t="s">
        <v>63</v>
      </c>
      <c r="B61" s="1" t="str">
        <f t="shared" si="0"/>
        <v>Tønder</v>
      </c>
      <c r="C61">
        <v>2001706</v>
      </c>
      <c r="D61" s="5">
        <f t="shared" si="1"/>
        <v>55552.021757833099</v>
      </c>
      <c r="E61" s="7">
        <f>D61/D$100*100</f>
        <v>105.483308119646</v>
      </c>
      <c r="F61">
        <v>36033</v>
      </c>
      <c r="G61">
        <v>1109791</v>
      </c>
      <c r="H61" s="5">
        <f t="shared" si="2"/>
        <v>30799.295090611384</v>
      </c>
      <c r="I61" s="7">
        <f>H61/H$100*100</f>
        <v>118.73684689527215</v>
      </c>
      <c r="J61">
        <v>3111497</v>
      </c>
      <c r="K61">
        <v>86351</v>
      </c>
      <c r="L61" s="3">
        <f>K61/K$100*100</f>
        <v>109.85713013498213</v>
      </c>
    </row>
    <row r="62" spans="1:12" x14ac:dyDescent="0.25">
      <c r="A62" s="1" t="s">
        <v>64</v>
      </c>
      <c r="B62" s="1" t="str">
        <f t="shared" si="0"/>
        <v>Esbjerg</v>
      </c>
      <c r="C62">
        <v>6127400</v>
      </c>
      <c r="D62" s="5">
        <f t="shared" si="1"/>
        <v>53292.861118842193</v>
      </c>
      <c r="E62" s="7">
        <f>D62/D$100*100</f>
        <v>101.19356797637475</v>
      </c>
      <c r="F62">
        <v>114976</v>
      </c>
      <c r="G62">
        <v>3274561</v>
      </c>
      <c r="H62" s="5">
        <f t="shared" si="2"/>
        <v>28480.387211244084</v>
      </c>
      <c r="I62" s="7">
        <f>H62/H$100*100</f>
        <v>109.79703807735515</v>
      </c>
      <c r="J62">
        <v>9401961</v>
      </c>
      <c r="K62">
        <v>81773</v>
      </c>
      <c r="L62" s="3">
        <f>K62/K$100*100</f>
        <v>104.03292495197385</v>
      </c>
    </row>
    <row r="63" spans="1:12" x14ac:dyDescent="0.25">
      <c r="A63" s="1" t="s">
        <v>65</v>
      </c>
      <c r="B63" s="1" t="str">
        <f t="shared" si="0"/>
        <v>Fanø</v>
      </c>
      <c r="C63">
        <v>184582</v>
      </c>
      <c r="D63" s="5">
        <f t="shared" si="1"/>
        <v>55731.280193236715</v>
      </c>
      <c r="E63" s="7">
        <f>D63/D$100*100</f>
        <v>105.82368768057636</v>
      </c>
      <c r="F63">
        <v>3312</v>
      </c>
      <c r="G63">
        <v>61801</v>
      </c>
      <c r="H63" s="5">
        <f t="shared" si="2"/>
        <v>18659.722222222223</v>
      </c>
      <c r="I63" s="7">
        <f>H63/H$100*100</f>
        <v>71.936600304975556</v>
      </c>
      <c r="J63">
        <v>246383</v>
      </c>
      <c r="K63">
        <v>74391</v>
      </c>
      <c r="L63" s="3">
        <f>K63/K$100*100</f>
        <v>94.641425899774816</v>
      </c>
    </row>
    <row r="64" spans="1:12" x14ac:dyDescent="0.25">
      <c r="A64" s="1" t="s">
        <v>66</v>
      </c>
      <c r="B64" s="1" t="str">
        <f t="shared" si="0"/>
        <v>Varde</v>
      </c>
      <c r="C64">
        <v>2719381</v>
      </c>
      <c r="D64" s="5">
        <f t="shared" si="1"/>
        <v>55060.458806616858</v>
      </c>
      <c r="E64" s="7">
        <f>D64/D$100*100</f>
        <v>104.54991839587713</v>
      </c>
      <c r="F64">
        <v>49389</v>
      </c>
      <c r="G64">
        <v>1291713</v>
      </c>
      <c r="H64" s="5">
        <f t="shared" si="2"/>
        <v>26153.860171293203</v>
      </c>
      <c r="I64" s="7">
        <f>H64/H$100*100</f>
        <v>100.82785601888114</v>
      </c>
      <c r="J64">
        <v>4011094</v>
      </c>
      <c r="K64">
        <v>81214</v>
      </c>
      <c r="L64" s="3">
        <f>K64/K$100*100</f>
        <v>103.32175616706742</v>
      </c>
    </row>
    <row r="65" spans="1:12" x14ac:dyDescent="0.25">
      <c r="A65" s="1" t="s">
        <v>67</v>
      </c>
      <c r="B65" s="1" t="str">
        <f t="shared" si="0"/>
        <v>Vejen</v>
      </c>
      <c r="C65">
        <v>2327915</v>
      </c>
      <c r="D65" s="5">
        <f t="shared" si="1"/>
        <v>54592.068852305238</v>
      </c>
      <c r="E65" s="7">
        <f>D65/D$100*100</f>
        <v>103.66053002966824</v>
      </c>
      <c r="F65">
        <v>42642</v>
      </c>
      <c r="G65">
        <v>1143278</v>
      </c>
      <c r="H65" s="5">
        <f t="shared" si="2"/>
        <v>26811.078279630412</v>
      </c>
      <c r="I65" s="7">
        <f>H65/H$100*100</f>
        <v>103.36155056211187</v>
      </c>
      <c r="J65">
        <v>3471193</v>
      </c>
      <c r="K65">
        <v>81403</v>
      </c>
      <c r="L65" s="3">
        <f>K65/K$100*100</f>
        <v>103.56220500489803</v>
      </c>
    </row>
    <row r="66" spans="1:12" x14ac:dyDescent="0.25">
      <c r="A66" s="1" t="s">
        <v>68</v>
      </c>
      <c r="B66" s="1" t="str">
        <f t="shared" si="0"/>
        <v>Aabenraa</v>
      </c>
      <c r="C66">
        <v>3169434</v>
      </c>
      <c r="D66" s="5">
        <f t="shared" si="1"/>
        <v>54424.899115652101</v>
      </c>
      <c r="E66" s="7">
        <f>D66/D$100*100</f>
        <v>103.34310473565225</v>
      </c>
      <c r="F66">
        <v>58235</v>
      </c>
      <c r="G66">
        <v>1739745</v>
      </c>
      <c r="H66" s="5">
        <f t="shared" si="2"/>
        <v>29874.559972525112</v>
      </c>
      <c r="I66" s="7">
        <f>H66/H$100*100</f>
        <v>115.17182594879077</v>
      </c>
      <c r="J66">
        <v>4909179</v>
      </c>
      <c r="K66">
        <v>84299</v>
      </c>
      <c r="L66" s="3">
        <f>K66/K$100*100</f>
        <v>107.24654275282116</v>
      </c>
    </row>
    <row r="67" spans="1:12" x14ac:dyDescent="0.25">
      <c r="A67" s="1" t="s">
        <v>69</v>
      </c>
      <c r="B67" s="1" t="str">
        <f t="shared" ref="B67:B99" si="3">INDEX(_xlfn.TEXTSPLIT(A67," "),1,2)</f>
        <v>Fredericia</v>
      </c>
      <c r="C67">
        <v>2804166</v>
      </c>
      <c r="D67" s="5">
        <f t="shared" ref="D67:D100" si="4">C67*1000/F67</f>
        <v>52683.14952937419</v>
      </c>
      <c r="E67" s="7">
        <f>D67/D$100*100</f>
        <v>100.03583521668624</v>
      </c>
      <c r="F67">
        <v>53227</v>
      </c>
      <c r="G67">
        <v>1731156</v>
      </c>
      <c r="H67" s="5">
        <f t="shared" ref="H67:H100" si="5">G67*1000/F67</f>
        <v>32524.019764405282</v>
      </c>
      <c r="I67" s="7">
        <f>H67/H$100*100</f>
        <v>125.38597210824464</v>
      </c>
      <c r="J67">
        <v>4535322</v>
      </c>
      <c r="K67">
        <v>85207</v>
      </c>
      <c r="L67" s="3">
        <f>K67/K$100*100</f>
        <v>108.40171494726664</v>
      </c>
    </row>
    <row r="68" spans="1:12" x14ac:dyDescent="0.25">
      <c r="A68" s="1" t="s">
        <v>70</v>
      </c>
      <c r="B68" s="1" t="str">
        <f t="shared" si="3"/>
        <v>Horsens</v>
      </c>
      <c r="C68">
        <v>5296771</v>
      </c>
      <c r="D68" s="5">
        <f t="shared" si="4"/>
        <v>52971.417999259946</v>
      </c>
      <c r="E68" s="7">
        <f>D68/D$100*100</f>
        <v>100.58320524693811</v>
      </c>
      <c r="F68">
        <v>99993</v>
      </c>
      <c r="G68">
        <v>2588761</v>
      </c>
      <c r="H68" s="5">
        <f t="shared" si="5"/>
        <v>25889.42225955817</v>
      </c>
      <c r="I68" s="7">
        <f>H68/H$100*100</f>
        <v>99.80840009475645</v>
      </c>
      <c r="J68">
        <v>7885531</v>
      </c>
      <c r="K68">
        <v>78861</v>
      </c>
      <c r="L68" s="3">
        <f>K68/K$100*100</f>
        <v>100.32823174687988</v>
      </c>
    </row>
    <row r="69" spans="1:12" x14ac:dyDescent="0.25">
      <c r="A69" s="1" t="s">
        <v>71</v>
      </c>
      <c r="B69" s="1" t="str">
        <f t="shared" si="3"/>
        <v>Kolding</v>
      </c>
      <c r="C69">
        <v>5132209</v>
      </c>
      <c r="D69" s="5">
        <f t="shared" si="4"/>
        <v>53023.617898358316</v>
      </c>
      <c r="E69" s="7">
        <f>D69/D$100*100</f>
        <v>100.68232347641337</v>
      </c>
      <c r="F69">
        <v>96791</v>
      </c>
      <c r="G69">
        <v>2563680</v>
      </c>
      <c r="H69" s="5">
        <f t="shared" si="5"/>
        <v>26486.76013265696</v>
      </c>
      <c r="I69" s="7">
        <f>H69/H$100*100</f>
        <v>102.11124551294589</v>
      </c>
      <c r="J69">
        <v>7695889</v>
      </c>
      <c r="K69">
        <v>79510</v>
      </c>
      <c r="L69" s="3">
        <f>K69/K$100*100</f>
        <v>101.15389997837232</v>
      </c>
    </row>
    <row r="70" spans="1:12" x14ac:dyDescent="0.25">
      <c r="A70" s="1" t="s">
        <v>72</v>
      </c>
      <c r="B70" s="1" t="str">
        <f t="shared" si="3"/>
        <v>Vejle</v>
      </c>
      <c r="C70">
        <v>6641545</v>
      </c>
      <c r="D70" s="5">
        <f t="shared" si="4"/>
        <v>53490.101800844044</v>
      </c>
      <c r="E70" s="7">
        <f>D70/D$100*100</f>
        <v>101.56809259267095</v>
      </c>
      <c r="F70">
        <v>124164</v>
      </c>
      <c r="G70">
        <v>3143663</v>
      </c>
      <c r="H70" s="5">
        <f t="shared" si="5"/>
        <v>25318.635031087917</v>
      </c>
      <c r="I70" s="7">
        <f>H70/H$100*100</f>
        <v>97.607912208353213</v>
      </c>
      <c r="J70">
        <v>9785208</v>
      </c>
      <c r="K70">
        <v>78809</v>
      </c>
      <c r="L70" s="3">
        <f>K70/K$100*100</f>
        <v>100.26207651107464</v>
      </c>
    </row>
    <row r="71" spans="1:12" x14ac:dyDescent="0.25">
      <c r="A71" s="1" t="s">
        <v>73</v>
      </c>
      <c r="B71" s="1" t="str">
        <f t="shared" si="3"/>
        <v>Herning</v>
      </c>
      <c r="C71">
        <v>4857879</v>
      </c>
      <c r="D71" s="5">
        <f t="shared" si="4"/>
        <v>53478.489178537617</v>
      </c>
      <c r="E71" s="7">
        <f>D71/D$100*100</f>
        <v>101.54604230938573</v>
      </c>
      <c r="F71">
        <v>90838</v>
      </c>
      <c r="G71">
        <v>2177463</v>
      </c>
      <c r="H71" s="5">
        <f t="shared" si="5"/>
        <v>23970.838195468856</v>
      </c>
      <c r="I71" s="7">
        <f>H71/H$100*100</f>
        <v>92.411911908800377</v>
      </c>
      <c r="J71">
        <v>7035342</v>
      </c>
      <c r="K71">
        <v>77449</v>
      </c>
      <c r="L71" s="3">
        <f>K71/K$100*100</f>
        <v>98.531862651552743</v>
      </c>
    </row>
    <row r="72" spans="1:12" x14ac:dyDescent="0.25">
      <c r="A72" s="1" t="s">
        <v>74</v>
      </c>
      <c r="B72" s="1" t="str">
        <f t="shared" si="3"/>
        <v>Holstebro</v>
      </c>
      <c r="C72">
        <v>3178452</v>
      </c>
      <c r="D72" s="5">
        <f t="shared" si="4"/>
        <v>53429.239018978296</v>
      </c>
      <c r="E72" s="7">
        <f>D72/D$100*100</f>
        <v>101.45252510530658</v>
      </c>
      <c r="F72">
        <v>59489</v>
      </c>
      <c r="G72">
        <v>1398125</v>
      </c>
      <c r="H72" s="5">
        <f t="shared" si="5"/>
        <v>23502.244112356908</v>
      </c>
      <c r="I72" s="7">
        <f>H72/H$100*100</f>
        <v>90.605397060366244</v>
      </c>
      <c r="J72">
        <v>4576577</v>
      </c>
      <c r="K72">
        <v>76931</v>
      </c>
      <c r="L72" s="3">
        <f>K72/K$100*100</f>
        <v>97.872854725646604</v>
      </c>
    </row>
    <row r="73" spans="1:12" x14ac:dyDescent="0.25">
      <c r="A73" s="1" t="s">
        <v>75</v>
      </c>
      <c r="B73" s="1" t="str">
        <f t="shared" si="3"/>
        <v>Lemvig</v>
      </c>
      <c r="C73">
        <v>1054399</v>
      </c>
      <c r="D73" s="5">
        <f t="shared" si="4"/>
        <v>57170.688065932874</v>
      </c>
      <c r="E73" s="7">
        <f>D73/D$100*100</f>
        <v>108.55686460809373</v>
      </c>
      <c r="F73">
        <v>18443</v>
      </c>
      <c r="G73">
        <v>461168</v>
      </c>
      <c r="H73" s="5">
        <f t="shared" si="5"/>
        <v>25005.042563574254</v>
      </c>
      <c r="I73" s="7">
        <f>H73/H$100*100</f>
        <v>96.398956591247838</v>
      </c>
      <c r="J73">
        <v>1515567</v>
      </c>
      <c r="K73">
        <v>82176</v>
      </c>
      <c r="L73" s="3">
        <f>K73/K$100*100</f>
        <v>104.54562802946452</v>
      </c>
    </row>
    <row r="74" spans="1:12" x14ac:dyDescent="0.25">
      <c r="A74" s="1" t="s">
        <v>76</v>
      </c>
      <c r="B74" s="1" t="str">
        <f t="shared" si="3"/>
        <v>Struer</v>
      </c>
      <c r="C74">
        <v>1115265</v>
      </c>
      <c r="D74" s="5">
        <f t="shared" si="4"/>
        <v>55894.602315441291</v>
      </c>
      <c r="E74" s="7">
        <f>D74/D$100*100</f>
        <v>106.13380704606696</v>
      </c>
      <c r="F74">
        <v>19953</v>
      </c>
      <c r="G74">
        <v>556298</v>
      </c>
      <c r="H74" s="5">
        <f t="shared" si="5"/>
        <v>27880.418984613843</v>
      </c>
      <c r="I74" s="7">
        <f>H74/H$100*100</f>
        <v>107.48405217109203</v>
      </c>
      <c r="J74">
        <v>1671563</v>
      </c>
      <c r="K74">
        <v>83775</v>
      </c>
      <c r="L74" s="3">
        <f>K74/K$100*100</f>
        <v>106.57990153047594</v>
      </c>
    </row>
    <row r="75" spans="1:12" x14ac:dyDescent="0.25">
      <c r="A75" s="1" t="s">
        <v>77</v>
      </c>
      <c r="B75" s="1" t="str">
        <f t="shared" si="3"/>
        <v>Syddjurs</v>
      </c>
      <c r="C75">
        <v>2406024</v>
      </c>
      <c r="D75" s="5">
        <f t="shared" si="4"/>
        <v>53956.404736275566</v>
      </c>
      <c r="E75" s="7">
        <f>D75/D$100*100</f>
        <v>102.45351808500746</v>
      </c>
      <c r="F75">
        <v>44592</v>
      </c>
      <c r="G75">
        <v>990781</v>
      </c>
      <c r="H75" s="5">
        <f t="shared" si="5"/>
        <v>22218.80606386796</v>
      </c>
      <c r="I75" s="7">
        <f>H75/H$100*100</f>
        <v>85.657511512509899</v>
      </c>
      <c r="J75">
        <v>3396805</v>
      </c>
      <c r="K75">
        <v>76175</v>
      </c>
      <c r="L75" s="3">
        <f>K75/K$100*100</f>
        <v>96.91105937432414</v>
      </c>
    </row>
    <row r="76" spans="1:12" x14ac:dyDescent="0.25">
      <c r="A76" s="1" t="s">
        <v>78</v>
      </c>
      <c r="B76" s="1" t="str">
        <f t="shared" si="3"/>
        <v>Norddjurs</v>
      </c>
      <c r="C76">
        <v>1966720</v>
      </c>
      <c r="D76" s="5">
        <f t="shared" si="4"/>
        <v>53980.348026568587</v>
      </c>
      <c r="E76" s="7">
        <f>D76/D$100*100</f>
        <v>102.49898209131108</v>
      </c>
      <c r="F76">
        <v>36434</v>
      </c>
      <c r="G76">
        <v>1095370</v>
      </c>
      <c r="H76" s="5">
        <f t="shared" si="5"/>
        <v>30064.500192128231</v>
      </c>
      <c r="I76" s="7">
        <f>H76/H$100*100</f>
        <v>115.90407981070283</v>
      </c>
      <c r="J76">
        <v>3062091</v>
      </c>
      <c r="K76">
        <v>84045</v>
      </c>
      <c r="L76" s="3">
        <f>K76/K$100*100</f>
        <v>106.92339987023396</v>
      </c>
    </row>
    <row r="77" spans="1:12" x14ac:dyDescent="0.25">
      <c r="A77" s="1" t="s">
        <v>79</v>
      </c>
      <c r="B77" s="1" t="str">
        <f t="shared" si="3"/>
        <v>Favrskov</v>
      </c>
      <c r="C77">
        <v>2740518</v>
      </c>
      <c r="D77" s="5">
        <f t="shared" si="4"/>
        <v>54847.65640635632</v>
      </c>
      <c r="E77" s="7">
        <f>D77/D$100*100</f>
        <v>104.14584487262832</v>
      </c>
      <c r="F77">
        <v>49966</v>
      </c>
      <c r="G77">
        <v>905646</v>
      </c>
      <c r="H77" s="5">
        <f t="shared" si="5"/>
        <v>18125.245166713365</v>
      </c>
      <c r="I77" s="7">
        <f>H77/H$100*100</f>
        <v>69.876094695276194</v>
      </c>
      <c r="J77">
        <v>3646163</v>
      </c>
      <c r="K77">
        <v>72973</v>
      </c>
      <c r="L77" s="3">
        <f>K77/K$100*100</f>
        <v>92.837423508008598</v>
      </c>
    </row>
    <row r="78" spans="1:12" x14ac:dyDescent="0.25">
      <c r="A78" s="1" t="s">
        <v>80</v>
      </c>
      <c r="B78" s="1" t="str">
        <f t="shared" si="3"/>
        <v>Odder</v>
      </c>
      <c r="C78">
        <v>1327729</v>
      </c>
      <c r="D78" s="5">
        <f t="shared" si="4"/>
        <v>54133.363232356176</v>
      </c>
      <c r="E78" s="7">
        <f>D78/D$100*100</f>
        <v>102.78953047440045</v>
      </c>
      <c r="F78">
        <v>24527</v>
      </c>
      <c r="G78">
        <v>533413</v>
      </c>
      <c r="H78" s="5">
        <f t="shared" si="5"/>
        <v>21747.992008806621</v>
      </c>
      <c r="I78" s="7">
        <f>H78/H$100*100</f>
        <v>83.842438271142058</v>
      </c>
      <c r="J78">
        <v>1861142</v>
      </c>
      <c r="K78">
        <v>75881</v>
      </c>
      <c r="L78" s="3">
        <f>K78/K$100*100</f>
        <v>96.537027848809842</v>
      </c>
    </row>
    <row r="79" spans="1:12" x14ac:dyDescent="0.25">
      <c r="A79" s="1" t="s">
        <v>81</v>
      </c>
      <c r="B79" s="1" t="str">
        <f t="shared" si="3"/>
        <v>Randers</v>
      </c>
      <c r="C79">
        <v>5348582</v>
      </c>
      <c r="D79" s="5">
        <f t="shared" si="4"/>
        <v>52880.862928102506</v>
      </c>
      <c r="E79" s="7">
        <f>D79/D$100*100</f>
        <v>100.41125743711154</v>
      </c>
      <c r="F79">
        <v>101144</v>
      </c>
      <c r="G79">
        <v>3096501</v>
      </c>
      <c r="H79" s="5">
        <f t="shared" si="5"/>
        <v>30614.776951672862</v>
      </c>
      <c r="I79" s="7">
        <f>H79/H$100*100</f>
        <v>118.02549613389637</v>
      </c>
      <c r="J79">
        <v>8445084</v>
      </c>
      <c r="K79">
        <v>83496</v>
      </c>
      <c r="L79" s="3">
        <f>K79/K$100*100</f>
        <v>106.22495324605931</v>
      </c>
    </row>
    <row r="80" spans="1:12" x14ac:dyDescent="0.25">
      <c r="A80" s="1" t="s">
        <v>82</v>
      </c>
      <c r="B80" s="1" t="str">
        <f t="shared" si="3"/>
        <v>Silkeborg</v>
      </c>
      <c r="C80">
        <v>5594406</v>
      </c>
      <c r="D80" s="5">
        <f t="shared" si="4"/>
        <v>53762.899180256973</v>
      </c>
      <c r="E80" s="7">
        <f>D80/D$100*100</f>
        <v>102.08608580185219</v>
      </c>
      <c r="F80">
        <v>104057</v>
      </c>
      <c r="G80">
        <v>2178835</v>
      </c>
      <c r="H80" s="5">
        <f t="shared" si="5"/>
        <v>20938.860432263085</v>
      </c>
      <c r="I80" s="7">
        <f>H80/H$100*100</f>
        <v>80.723089862695332</v>
      </c>
      <c r="J80">
        <v>7773241</v>
      </c>
      <c r="K80">
        <v>74702</v>
      </c>
      <c r="L80" s="3">
        <f>K80/K$100*100</f>
        <v>95.03708509853314</v>
      </c>
    </row>
    <row r="81" spans="1:12" x14ac:dyDescent="0.25">
      <c r="A81" s="1" t="s">
        <v>83</v>
      </c>
      <c r="B81" s="1" t="str">
        <f t="shared" si="3"/>
        <v>Samsø</v>
      </c>
      <c r="C81">
        <v>199596</v>
      </c>
      <c r="D81" s="5">
        <f t="shared" si="4"/>
        <v>55335.736068755199</v>
      </c>
      <c r="E81" s="7">
        <f>D81/D$100*100</f>
        <v>105.07262045678596</v>
      </c>
      <c r="F81">
        <v>3607</v>
      </c>
      <c r="G81">
        <v>97852</v>
      </c>
      <c r="H81" s="5">
        <f t="shared" si="5"/>
        <v>27128.361519268088</v>
      </c>
      <c r="I81" s="7">
        <f>H81/H$100*100</f>
        <v>104.58473477254462</v>
      </c>
      <c r="J81">
        <v>297448</v>
      </c>
      <c r="K81">
        <v>82464</v>
      </c>
      <c r="L81" s="3">
        <f>K81/K$100*100</f>
        <v>104.91202625853975</v>
      </c>
    </row>
    <row r="82" spans="1:12" x14ac:dyDescent="0.25">
      <c r="A82" s="1" t="s">
        <v>84</v>
      </c>
      <c r="B82" s="1" t="str">
        <f t="shared" si="3"/>
        <v>Skanderborg</v>
      </c>
      <c r="C82">
        <v>3714591</v>
      </c>
      <c r="D82" s="5">
        <f t="shared" si="4"/>
        <v>55629.301824063259</v>
      </c>
      <c r="E82" s="7">
        <f>D82/D$100*100</f>
        <v>105.63004908027563</v>
      </c>
      <c r="F82">
        <v>66774</v>
      </c>
      <c r="G82">
        <v>1076783</v>
      </c>
      <c r="H82" s="5">
        <f t="shared" si="5"/>
        <v>16125.782490190793</v>
      </c>
      <c r="I82" s="7">
        <f>H82/H$100*100</f>
        <v>62.167804846543852</v>
      </c>
      <c r="J82">
        <v>4791373</v>
      </c>
      <c r="K82">
        <v>71755</v>
      </c>
      <c r="L82" s="3">
        <f>K82/K$100*100</f>
        <v>91.287864330877952</v>
      </c>
    </row>
    <row r="83" spans="1:12" x14ac:dyDescent="0.25">
      <c r="A83" s="1" t="s">
        <v>85</v>
      </c>
      <c r="B83" s="1" t="str">
        <f t="shared" si="3"/>
        <v>Aarhus</v>
      </c>
      <c r="C83">
        <v>18976288</v>
      </c>
      <c r="D83" s="5">
        <f t="shared" si="4"/>
        <v>49419.347109913149</v>
      </c>
      <c r="E83" s="7">
        <f>D83/D$100*100</f>
        <v>93.838460839306165</v>
      </c>
      <c r="F83">
        <v>383985</v>
      </c>
      <c r="G83">
        <v>9228356</v>
      </c>
      <c r="H83" s="5">
        <f t="shared" si="5"/>
        <v>24033.115876922275</v>
      </c>
      <c r="I83" s="7">
        <f>H83/H$100*100</f>
        <v>92.652003622132511</v>
      </c>
      <c r="J83">
        <v>28204645</v>
      </c>
      <c r="K83">
        <v>73452</v>
      </c>
      <c r="L83" s="3">
        <f>K83/K$100*100</f>
        <v>93.446815007060806</v>
      </c>
    </row>
    <row r="84" spans="1:12" x14ac:dyDescent="0.25">
      <c r="A84" s="1" t="s">
        <v>86</v>
      </c>
      <c r="B84" s="1" t="str">
        <f t="shared" si="3"/>
        <v>Ikast-Brande</v>
      </c>
      <c r="C84">
        <v>2331542</v>
      </c>
      <c r="D84" s="5">
        <f t="shared" si="4"/>
        <v>53508.87017189544</v>
      </c>
      <c r="E84" s="7">
        <f>D84/D$100*100</f>
        <v>101.60373035712797</v>
      </c>
      <c r="F84">
        <v>43573</v>
      </c>
      <c r="G84">
        <v>1154735</v>
      </c>
      <c r="H84" s="5">
        <f t="shared" si="5"/>
        <v>26501.15897459436</v>
      </c>
      <c r="I84" s="7">
        <f>H84/H$100*100</f>
        <v>102.16675564996558</v>
      </c>
      <c r="J84">
        <v>3486277</v>
      </c>
      <c r="K84">
        <v>80010</v>
      </c>
      <c r="L84" s="3">
        <f>K84/K$100*100</f>
        <v>101.79000801496126</v>
      </c>
    </row>
    <row r="85" spans="1:12" x14ac:dyDescent="0.25">
      <c r="A85" s="1" t="s">
        <v>87</v>
      </c>
      <c r="B85" s="1" t="str">
        <f t="shared" si="3"/>
        <v>Ringkøbing-Skjern</v>
      </c>
      <c r="C85">
        <v>3044096</v>
      </c>
      <c r="D85" s="5">
        <f t="shared" si="4"/>
        <v>55181.655034895317</v>
      </c>
      <c r="E85" s="7">
        <f>D85/D$100*100</f>
        <v>104.78004825768782</v>
      </c>
      <c r="F85">
        <v>55165</v>
      </c>
      <c r="G85">
        <v>1308449</v>
      </c>
      <c r="H85" s="5">
        <f t="shared" si="5"/>
        <v>23718.825342155353</v>
      </c>
      <c r="I85" s="7">
        <f>H85/H$100*100</f>
        <v>91.440356829650284</v>
      </c>
      <c r="J85">
        <v>4352545</v>
      </c>
      <c r="K85">
        <v>78900</v>
      </c>
      <c r="L85" s="3">
        <f>K85/K$100*100</f>
        <v>100.37784817373382</v>
      </c>
    </row>
    <row r="86" spans="1:12" x14ac:dyDescent="0.25">
      <c r="A86" s="1" t="s">
        <v>88</v>
      </c>
      <c r="B86" s="1" t="str">
        <f t="shared" si="3"/>
        <v>Hedensted</v>
      </c>
      <c r="C86">
        <v>2620677</v>
      </c>
      <c r="D86" s="5">
        <f t="shared" si="4"/>
        <v>53555.339845506191</v>
      </c>
      <c r="E86" s="7">
        <f>D86/D$100*100</f>
        <v>101.69196791796908</v>
      </c>
      <c r="F86">
        <v>48934</v>
      </c>
      <c r="G86">
        <v>1067629</v>
      </c>
      <c r="H86" s="5">
        <f t="shared" si="5"/>
        <v>21817.7340908162</v>
      </c>
      <c r="I86" s="7">
        <f>H86/H$100*100</f>
        <v>84.111306597165964</v>
      </c>
      <c r="J86">
        <v>3688306</v>
      </c>
      <c r="K86">
        <v>75373</v>
      </c>
      <c r="L86" s="3">
        <f>K86/K$100*100</f>
        <v>95.890742083635487</v>
      </c>
    </row>
    <row r="87" spans="1:12" x14ac:dyDescent="0.25">
      <c r="A87" s="1" t="s">
        <v>89</v>
      </c>
      <c r="B87" s="1" t="str">
        <f t="shared" si="3"/>
        <v>Morsø</v>
      </c>
      <c r="C87">
        <v>1086778</v>
      </c>
      <c r="D87" s="5">
        <f t="shared" si="4"/>
        <v>56588.284300963292</v>
      </c>
      <c r="E87" s="7">
        <f>D87/D$100*100</f>
        <v>107.45098450064894</v>
      </c>
      <c r="F87">
        <v>19205</v>
      </c>
      <c r="G87">
        <v>564208</v>
      </c>
      <c r="H87" s="5">
        <f t="shared" si="5"/>
        <v>29378.182764904974</v>
      </c>
      <c r="I87" s="7">
        <f>H87/H$100*100</f>
        <v>113.25820213596975</v>
      </c>
      <c r="J87">
        <v>1650986</v>
      </c>
      <c r="K87">
        <v>85966</v>
      </c>
      <c r="L87" s="3">
        <f>K87/K$100*100</f>
        <v>109.36732694680865</v>
      </c>
    </row>
    <row r="88" spans="1:12" x14ac:dyDescent="0.25">
      <c r="A88" s="1" t="s">
        <v>90</v>
      </c>
      <c r="B88" s="1" t="str">
        <f t="shared" si="3"/>
        <v>Skive</v>
      </c>
      <c r="C88">
        <v>2438911</v>
      </c>
      <c r="D88" s="5">
        <f t="shared" si="4"/>
        <v>55567.451185892322</v>
      </c>
      <c r="E88" s="7">
        <f>D88/D$100*100</f>
        <v>105.51260583127879</v>
      </c>
      <c r="F88">
        <v>43891</v>
      </c>
      <c r="G88">
        <v>1208588</v>
      </c>
      <c r="H88" s="5">
        <f t="shared" si="5"/>
        <v>27536.123578865827</v>
      </c>
      <c r="I88" s="7">
        <f>H88/H$100*100</f>
        <v>106.15673118018047</v>
      </c>
      <c r="J88">
        <v>3647499</v>
      </c>
      <c r="K88">
        <v>83104</v>
      </c>
      <c r="L88" s="3">
        <f>K88/K$100*100</f>
        <v>105.72624454537359</v>
      </c>
    </row>
    <row r="89" spans="1:12" x14ac:dyDescent="0.25">
      <c r="A89" s="1" t="s">
        <v>91</v>
      </c>
      <c r="B89" s="1" t="str">
        <f t="shared" si="3"/>
        <v>Thisted</v>
      </c>
      <c r="C89">
        <v>2342131</v>
      </c>
      <c r="D89" s="5">
        <f t="shared" si="4"/>
        <v>55167.377222941941</v>
      </c>
      <c r="E89" s="7">
        <f>D89/D$100*100</f>
        <v>104.75293725812571</v>
      </c>
      <c r="F89">
        <v>42455</v>
      </c>
      <c r="G89">
        <v>1149538</v>
      </c>
      <c r="H89" s="5">
        <f t="shared" si="5"/>
        <v>27076.622305971028</v>
      </c>
      <c r="I89" s="7">
        <f>H89/H$100*100</f>
        <v>104.38527075787607</v>
      </c>
      <c r="J89">
        <v>3491669</v>
      </c>
      <c r="K89">
        <v>82244</v>
      </c>
      <c r="L89" s="3">
        <f>K89/K$100*100</f>
        <v>104.63213872244062</v>
      </c>
    </row>
    <row r="90" spans="1:12" x14ac:dyDescent="0.25">
      <c r="A90" s="1" t="s">
        <v>92</v>
      </c>
      <c r="B90" s="1" t="str">
        <f t="shared" si="3"/>
        <v>Viborg</v>
      </c>
      <c r="C90">
        <v>5215150</v>
      </c>
      <c r="D90" s="5">
        <f t="shared" si="4"/>
        <v>53210.929608505343</v>
      </c>
      <c r="E90" s="7">
        <f>D90/D$100*100</f>
        <v>101.03799475912543</v>
      </c>
      <c r="F90">
        <v>98009</v>
      </c>
      <c r="G90">
        <v>2482172</v>
      </c>
      <c r="H90" s="5">
        <f t="shared" si="5"/>
        <v>25325.959860829109</v>
      </c>
      <c r="I90" s="7">
        <f>H90/H$100*100</f>
        <v>97.636150750337862</v>
      </c>
      <c r="J90">
        <v>7697322</v>
      </c>
      <c r="K90">
        <v>78537</v>
      </c>
      <c r="L90" s="3">
        <f>K90/K$100*100</f>
        <v>99.91603373917026</v>
      </c>
    </row>
    <row r="91" spans="1:12" x14ac:dyDescent="0.25">
      <c r="A91" s="1" t="s">
        <v>93</v>
      </c>
      <c r="B91" s="1" t="str">
        <f t="shared" si="3"/>
        <v>Brønderslev</v>
      </c>
      <c r="C91">
        <v>1983002</v>
      </c>
      <c r="D91" s="5">
        <f t="shared" si="4"/>
        <v>54187.785216559641</v>
      </c>
      <c r="E91" s="7">
        <f>D91/D$100*100</f>
        <v>102.89286804424158</v>
      </c>
      <c r="F91">
        <v>36595</v>
      </c>
      <c r="G91">
        <v>977155</v>
      </c>
      <c r="H91" s="5">
        <f t="shared" si="5"/>
        <v>26701.871840415359</v>
      </c>
      <c r="I91" s="7">
        <f>H91/H$100*100</f>
        <v>102.94054000927592</v>
      </c>
      <c r="J91">
        <v>2960157</v>
      </c>
      <c r="K91">
        <v>80890</v>
      </c>
      <c r="L91" s="3">
        <f>K91/K$100*100</f>
        <v>102.90955815935779</v>
      </c>
    </row>
    <row r="92" spans="1:12" x14ac:dyDescent="0.25">
      <c r="A92" s="1" t="s">
        <v>94</v>
      </c>
      <c r="B92" s="1" t="str">
        <f t="shared" si="3"/>
        <v>Frederikshavn</v>
      </c>
      <c r="C92">
        <v>3162536</v>
      </c>
      <c r="D92" s="5">
        <f t="shared" si="4"/>
        <v>55263.005224806475</v>
      </c>
      <c r="E92" s="7">
        <f>D92/D$100*100</f>
        <v>104.93451765189634</v>
      </c>
      <c r="F92">
        <v>57227</v>
      </c>
      <c r="G92">
        <v>1685073</v>
      </c>
      <c r="H92" s="5">
        <f t="shared" si="5"/>
        <v>29445.41912034529</v>
      </c>
      <c r="I92" s="7">
        <f>H92/H$100*100</f>
        <v>113.51741043337481</v>
      </c>
      <c r="J92">
        <v>4847609</v>
      </c>
      <c r="K92">
        <v>84708</v>
      </c>
      <c r="L92" s="3">
        <f>K92/K$100*100</f>
        <v>107.76687912675089</v>
      </c>
    </row>
    <row r="93" spans="1:12" x14ac:dyDescent="0.25">
      <c r="A93" s="1" t="s">
        <v>95</v>
      </c>
      <c r="B93" s="1" t="str">
        <f t="shared" si="3"/>
        <v>Vesthimmerland</v>
      </c>
      <c r="C93">
        <v>1983299</v>
      </c>
      <c r="D93" s="5">
        <f t="shared" si="4"/>
        <v>55916.405875553297</v>
      </c>
      <c r="E93" s="7">
        <f>D93/D$100*100</f>
        <v>106.17520808920857</v>
      </c>
      <c r="F93">
        <v>35469</v>
      </c>
      <c r="G93">
        <v>1068133</v>
      </c>
      <c r="H93" s="5">
        <f t="shared" si="5"/>
        <v>30114.550734444161</v>
      </c>
      <c r="I93" s="7">
        <f>H93/H$100*100</f>
        <v>116.09703369365722</v>
      </c>
      <c r="J93">
        <v>3051433</v>
      </c>
      <c r="K93">
        <v>86031</v>
      </c>
      <c r="L93" s="3">
        <f>K93/K$100*100</f>
        <v>109.4500209915652</v>
      </c>
    </row>
    <row r="94" spans="1:12" x14ac:dyDescent="0.25">
      <c r="A94" s="1" t="s">
        <v>96</v>
      </c>
      <c r="B94" s="1" t="str">
        <f t="shared" si="3"/>
        <v>Læsø</v>
      </c>
      <c r="C94">
        <v>95837</v>
      </c>
      <c r="D94" s="5">
        <f t="shared" si="4"/>
        <v>57525.210084033613</v>
      </c>
      <c r="E94" s="7">
        <f>D94/D$100*100</f>
        <v>109.230038222432</v>
      </c>
      <c r="F94">
        <v>1666</v>
      </c>
      <c r="G94">
        <v>46684</v>
      </c>
      <c r="H94" s="5">
        <f t="shared" si="5"/>
        <v>28021.608643457384</v>
      </c>
      <c r="I94" s="7">
        <f>H94/H$100*100</f>
        <v>108.02836381380921</v>
      </c>
      <c r="J94">
        <v>142521</v>
      </c>
      <c r="K94">
        <v>85547</v>
      </c>
      <c r="L94" s="3">
        <f>K94/K$100*100</f>
        <v>108.83426841214711</v>
      </c>
    </row>
    <row r="95" spans="1:12" x14ac:dyDescent="0.25">
      <c r="A95" s="1" t="s">
        <v>97</v>
      </c>
      <c r="B95" s="1" t="str">
        <f t="shared" si="3"/>
        <v>Rebild</v>
      </c>
      <c r="C95">
        <v>1727775</v>
      </c>
      <c r="D95" s="5">
        <f t="shared" si="4"/>
        <v>55043.964446143553</v>
      </c>
      <c r="E95" s="7">
        <f>D95/D$100*100</f>
        <v>104.51859856892958</v>
      </c>
      <c r="F95">
        <v>31389</v>
      </c>
      <c r="G95">
        <v>590711</v>
      </c>
      <c r="H95" s="5">
        <f t="shared" si="5"/>
        <v>18819.044888336677</v>
      </c>
      <c r="I95" s="7">
        <f>H95/H$100*100</f>
        <v>72.550817966702027</v>
      </c>
      <c r="J95">
        <v>2318486</v>
      </c>
      <c r="K95">
        <v>73863</v>
      </c>
      <c r="L95" s="3">
        <f>K95/K$100*100</f>
        <v>93.969695813136894</v>
      </c>
    </row>
    <row r="96" spans="1:12" x14ac:dyDescent="0.25">
      <c r="A96" s="1" t="s">
        <v>98</v>
      </c>
      <c r="B96" s="1" t="str">
        <f t="shared" si="3"/>
        <v>Mariagerfjord</v>
      </c>
      <c r="C96">
        <v>2235714</v>
      </c>
      <c r="D96" s="5">
        <f t="shared" si="4"/>
        <v>53853.161507888712</v>
      </c>
      <c r="E96" s="7">
        <f>D96/D$100*100</f>
        <v>102.25747774432155</v>
      </c>
      <c r="F96">
        <v>41515</v>
      </c>
      <c r="G96">
        <v>1133450</v>
      </c>
      <c r="H96" s="5">
        <f t="shared" si="5"/>
        <v>27302.179934963267</v>
      </c>
      <c r="I96" s="7">
        <f>H96/H$100*100</f>
        <v>105.25483616776353</v>
      </c>
      <c r="J96">
        <v>3369164</v>
      </c>
      <c r="K96">
        <v>81155</v>
      </c>
      <c r="L96" s="3">
        <f>K96/K$100*100</f>
        <v>103.24669541874991</v>
      </c>
    </row>
    <row r="97" spans="1:12" x14ac:dyDescent="0.25">
      <c r="A97" s="1" t="s">
        <v>99</v>
      </c>
      <c r="B97" s="1" t="str">
        <f t="shared" si="3"/>
        <v>Jammerbugt</v>
      </c>
      <c r="C97">
        <v>2071493</v>
      </c>
      <c r="D97" s="5">
        <f t="shared" si="4"/>
        <v>54607.81884325407</v>
      </c>
      <c r="E97" s="7">
        <f>D97/D$100*100</f>
        <v>103.69043643263194</v>
      </c>
      <c r="F97">
        <v>37934</v>
      </c>
      <c r="G97">
        <v>983761</v>
      </c>
      <c r="H97" s="5">
        <f t="shared" si="5"/>
        <v>25933.489745347182</v>
      </c>
      <c r="I97" s="7">
        <f>H97/H$100*100</f>
        <v>99.978288213877221</v>
      </c>
      <c r="J97">
        <v>3055255</v>
      </c>
      <c r="K97">
        <v>80541</v>
      </c>
      <c r="L97" s="3">
        <f>K97/K$100*100</f>
        <v>102.46555474981871</v>
      </c>
    </row>
    <row r="98" spans="1:12" x14ac:dyDescent="0.25">
      <c r="A98" s="1" t="s">
        <v>100</v>
      </c>
      <c r="B98" s="1" t="str">
        <f t="shared" si="3"/>
        <v>Aalborg</v>
      </c>
      <c r="C98">
        <v>11545462</v>
      </c>
      <c r="D98" s="5">
        <f t="shared" si="4"/>
        <v>50744.822433192683</v>
      </c>
      <c r="E98" s="7">
        <f>D98/D$100*100</f>
        <v>96.355300326084475</v>
      </c>
      <c r="F98">
        <v>227520</v>
      </c>
      <c r="G98">
        <v>5746296</v>
      </c>
      <c r="H98" s="5">
        <f t="shared" si="5"/>
        <v>25256.223628691983</v>
      </c>
      <c r="I98" s="7">
        <f>H98/H$100*100</f>
        <v>97.367304976629114</v>
      </c>
      <c r="J98">
        <v>17291758</v>
      </c>
      <c r="K98">
        <v>76001</v>
      </c>
      <c r="L98" s="3">
        <f>K98/K$100*100</f>
        <v>96.689693777591188</v>
      </c>
    </row>
    <row r="99" spans="1:12" x14ac:dyDescent="0.25">
      <c r="A99" s="1" t="s">
        <v>101</v>
      </c>
      <c r="B99" s="1" t="str">
        <f t="shared" si="3"/>
        <v>Hjørring</v>
      </c>
      <c r="C99">
        <v>3451879</v>
      </c>
      <c r="D99" s="5">
        <f t="shared" si="4"/>
        <v>55000.382403084717</v>
      </c>
      <c r="E99" s="7">
        <f>D99/D$100*100</f>
        <v>104.43584409967733</v>
      </c>
      <c r="F99">
        <v>62761</v>
      </c>
      <c r="G99">
        <v>1704981</v>
      </c>
      <c r="H99" s="5">
        <f t="shared" si="5"/>
        <v>27166.249741081243</v>
      </c>
      <c r="I99" s="7">
        <f>H99/H$100*100</f>
        <v>104.7308007126685</v>
      </c>
      <c r="J99">
        <v>5156860</v>
      </c>
      <c r="K99">
        <v>82167</v>
      </c>
      <c r="L99" s="3">
        <f>K99/K$100*100</f>
        <v>104.53417808480592</v>
      </c>
    </row>
    <row r="100" spans="1:12" x14ac:dyDescent="0.25">
      <c r="A100" s="1" t="s">
        <v>102</v>
      </c>
      <c r="B100" s="27" t="s">
        <v>107</v>
      </c>
      <c r="C100" s="31">
        <v>319115975</v>
      </c>
      <c r="D100" s="28">
        <f>C100*1000/F100</f>
        <v>52664.277171533533</v>
      </c>
      <c r="E100" s="29">
        <f>D100/D$100*100</f>
        <v>100</v>
      </c>
      <c r="F100" s="31">
        <v>6059439</v>
      </c>
      <c r="G100" s="31">
        <v>157176525</v>
      </c>
      <c r="H100" s="28">
        <f>G100*1000/F100</f>
        <v>25939.121591949355</v>
      </c>
      <c r="I100" s="29">
        <f>H100/H$100*100</f>
        <v>100</v>
      </c>
      <c r="J100" s="31">
        <v>476292500</v>
      </c>
      <c r="K100" s="31">
        <v>78603</v>
      </c>
      <c r="L100" s="30">
        <f>K100/K$100*100</f>
        <v>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F842-0DA4-4BF3-A9A1-CB5FF3C88205}">
  <dimension ref="A1:L100"/>
  <sheetViews>
    <sheetView topLeftCell="B63" workbookViewId="0">
      <selection activeCell="C106" sqref="C106"/>
    </sheetView>
  </sheetViews>
  <sheetFormatPr defaultRowHeight="15" x14ac:dyDescent="0.25"/>
  <cols>
    <col min="1" max="1" width="0" hidden="1" customWidth="1"/>
    <col min="2" max="2" width="12.140625" customWidth="1"/>
    <col min="3" max="3" width="41.28515625" style="5" customWidth="1"/>
    <col min="4" max="4" width="40.7109375" style="5" customWidth="1"/>
    <col min="5" max="5" width="35.140625" style="5" customWidth="1"/>
    <col min="6" max="6" width="17.5703125" style="5" customWidth="1"/>
    <col min="7" max="7" width="44.5703125" style="5" customWidth="1"/>
    <col min="8" max="8" width="42.85546875" style="5" customWidth="1"/>
    <col min="9" max="9" width="25.5703125" style="5" customWidth="1"/>
    <col min="10" max="10" width="30" style="5" customWidth="1"/>
    <col min="11" max="11" width="37.7109375" style="5" customWidth="1"/>
    <col min="12" max="12" width="25.28515625" customWidth="1"/>
  </cols>
  <sheetData>
    <row r="1" spans="1:12" x14ac:dyDescent="0.25">
      <c r="A1" t="s">
        <v>103</v>
      </c>
      <c r="B1" t="s">
        <v>103</v>
      </c>
      <c r="C1" s="5" t="s">
        <v>0</v>
      </c>
      <c r="D1" s="5" t="s">
        <v>205</v>
      </c>
      <c r="E1" s="5" t="s">
        <v>208</v>
      </c>
      <c r="F1" s="5" t="s">
        <v>1</v>
      </c>
      <c r="G1" s="5" t="s">
        <v>2</v>
      </c>
      <c r="H1" s="5" t="s">
        <v>206</v>
      </c>
      <c r="I1" s="5" t="s">
        <v>207</v>
      </c>
      <c r="J1" s="5" t="s">
        <v>3</v>
      </c>
      <c r="K1" s="5" t="s">
        <v>4</v>
      </c>
      <c r="L1" t="s">
        <v>105</v>
      </c>
    </row>
    <row r="2" spans="1:12" x14ac:dyDescent="0.25">
      <c r="A2" t="s">
        <v>5</v>
      </c>
      <c r="B2" s="1" t="str">
        <f>INDEX(_xlfn.TEXTSPLIT(A2," "),1,2)</f>
        <v>København</v>
      </c>
      <c r="C2" s="5">
        <v>33139517</v>
      </c>
      <c r="D2" s="5">
        <f>C2*1000/F2</f>
        <v>49264.832810797394</v>
      </c>
      <c r="E2" s="7">
        <f>D2/D$100*100</f>
        <v>90.348154565745233</v>
      </c>
      <c r="F2" s="5">
        <v>672681</v>
      </c>
      <c r="G2" s="5">
        <v>18413485</v>
      </c>
      <c r="H2" s="5">
        <f>G2*1000/F2</f>
        <v>27373.279459357407</v>
      </c>
      <c r="I2" s="7">
        <f>H2/H$100*100</f>
        <v>101.9224763600801</v>
      </c>
      <c r="J2" s="5">
        <v>51553002</v>
      </c>
      <c r="K2" s="5">
        <v>76638</v>
      </c>
      <c r="L2" s="3">
        <f>K2/K$100*100</f>
        <v>94.167229833507406</v>
      </c>
    </row>
    <row r="3" spans="1:12" x14ac:dyDescent="0.25">
      <c r="A3" t="s">
        <v>6</v>
      </c>
      <c r="B3" s="1" t="str">
        <f t="shared" ref="B3:B66" si="0">INDEX(_xlfn.TEXTSPLIT(A3," "),1,2)</f>
        <v>Frederiksberg</v>
      </c>
      <c r="C3" s="5">
        <v>5465906</v>
      </c>
      <c r="D3" s="5">
        <f t="shared" ref="D3:D66" si="1">C3*1000/F3</f>
        <v>51614.330635794482</v>
      </c>
      <c r="E3" s="7">
        <f t="shared" ref="E3:E66" si="2">D3/D$100*100</f>
        <v>94.656964329902095</v>
      </c>
      <c r="F3" s="5">
        <v>105899</v>
      </c>
      <c r="G3" s="5">
        <v>2059961</v>
      </c>
      <c r="H3" s="5">
        <f t="shared" ref="H3:H66" si="3">G3*1000/F3</f>
        <v>19452.128915287209</v>
      </c>
      <c r="I3" s="7">
        <f t="shared" ref="I3:I66" si="4">H3/H$100*100</f>
        <v>72.428630718700632</v>
      </c>
      <c r="J3" s="5">
        <v>7525866</v>
      </c>
      <c r="K3" s="5">
        <v>71066</v>
      </c>
      <c r="L3" s="3">
        <f t="shared" ref="L3:L66" si="5">K3/K$100*100</f>
        <v>87.320759353689255</v>
      </c>
    </row>
    <row r="4" spans="1:12" x14ac:dyDescent="0.25">
      <c r="A4" t="s">
        <v>7</v>
      </c>
      <c r="B4" s="1" t="str">
        <f t="shared" si="0"/>
        <v>Ballerup</v>
      </c>
      <c r="C4" s="5">
        <v>2983189</v>
      </c>
      <c r="D4" s="5">
        <f t="shared" si="1"/>
        <v>55654.434536024775</v>
      </c>
      <c r="E4" s="7">
        <f t="shared" si="2"/>
        <v>102.06622385264377</v>
      </c>
      <c r="F4" s="5">
        <v>53602</v>
      </c>
      <c r="G4" s="5">
        <v>1788904</v>
      </c>
      <c r="H4" s="5">
        <f t="shared" si="3"/>
        <v>33373.829334726317</v>
      </c>
      <c r="I4" s="7">
        <f t="shared" si="4"/>
        <v>124.26510080622405</v>
      </c>
      <c r="J4" s="5">
        <v>4772093</v>
      </c>
      <c r="K4" s="5">
        <v>89028</v>
      </c>
      <c r="L4" s="3">
        <f t="shared" si="5"/>
        <v>109.39116544817841</v>
      </c>
    </row>
    <row r="5" spans="1:12" x14ac:dyDescent="0.25">
      <c r="A5" t="s">
        <v>8</v>
      </c>
      <c r="B5" s="1" t="str">
        <f t="shared" si="0"/>
        <v>Brøndby</v>
      </c>
      <c r="C5" s="5">
        <v>2231141</v>
      </c>
      <c r="D5" s="5">
        <f t="shared" si="1"/>
        <v>54011.014548887651</v>
      </c>
      <c r="E5" s="7">
        <f t="shared" si="2"/>
        <v>99.052309980561006</v>
      </c>
      <c r="F5" s="5">
        <v>41309</v>
      </c>
      <c r="G5" s="5">
        <v>1768059</v>
      </c>
      <c r="H5" s="5">
        <f t="shared" si="3"/>
        <v>42800.818223631657</v>
      </c>
      <c r="I5" s="7">
        <f t="shared" si="4"/>
        <v>159.36582936901016</v>
      </c>
      <c r="J5" s="5">
        <v>3999200</v>
      </c>
      <c r="K5" s="5">
        <v>96812</v>
      </c>
      <c r="L5" s="3">
        <f t="shared" si="5"/>
        <v>118.95558149536156</v>
      </c>
    </row>
    <row r="6" spans="1:12" x14ac:dyDescent="0.25">
      <c r="A6" t="s">
        <v>9</v>
      </c>
      <c r="B6" s="1" t="str">
        <f t="shared" si="0"/>
        <v>Dragør</v>
      </c>
      <c r="C6" s="5">
        <v>846489</v>
      </c>
      <c r="D6" s="5">
        <f t="shared" si="1"/>
        <v>58890.288020036176</v>
      </c>
      <c r="E6" s="7">
        <f t="shared" si="2"/>
        <v>108.00054604649665</v>
      </c>
      <c r="F6" s="5">
        <v>14374</v>
      </c>
      <c r="G6" s="5">
        <v>244132</v>
      </c>
      <c r="H6" s="5">
        <f t="shared" si="3"/>
        <v>16984.277167107277</v>
      </c>
      <c r="I6" s="7">
        <f t="shared" si="4"/>
        <v>63.23975870804108</v>
      </c>
      <c r="J6" s="5">
        <v>1090621</v>
      </c>
      <c r="K6" s="5">
        <v>75875</v>
      </c>
      <c r="L6" s="3">
        <f t="shared" si="5"/>
        <v>93.229710634637826</v>
      </c>
    </row>
    <row r="7" spans="1:12" x14ac:dyDescent="0.25">
      <c r="A7" t="s">
        <v>10</v>
      </c>
      <c r="B7" s="1" t="str">
        <f t="shared" si="0"/>
        <v>Gentofte</v>
      </c>
      <c r="C7" s="5">
        <v>4234489</v>
      </c>
      <c r="D7" s="5">
        <f t="shared" si="1"/>
        <v>56537.498164145429</v>
      </c>
      <c r="E7" s="7">
        <f t="shared" si="2"/>
        <v>103.68569893482341</v>
      </c>
      <c r="F7" s="5">
        <v>74897</v>
      </c>
      <c r="G7" s="5">
        <v>1290828</v>
      </c>
      <c r="H7" s="5">
        <f t="shared" si="3"/>
        <v>17234.709000360494</v>
      </c>
      <c r="I7" s="7">
        <f t="shared" si="4"/>
        <v>64.172223984715743</v>
      </c>
      <c r="J7" s="5">
        <v>5525318</v>
      </c>
      <c r="K7" s="5">
        <v>73772</v>
      </c>
      <c r="L7" s="3">
        <f t="shared" si="5"/>
        <v>90.645696381397073</v>
      </c>
    </row>
    <row r="8" spans="1:12" x14ac:dyDescent="0.25">
      <c r="A8" t="s">
        <v>11</v>
      </c>
      <c r="B8" s="1" t="str">
        <f t="shared" si="0"/>
        <v>Gladsaxe</v>
      </c>
      <c r="C8" s="5">
        <v>3905305</v>
      </c>
      <c r="D8" s="5">
        <f t="shared" si="1"/>
        <v>54804.375587645067</v>
      </c>
      <c r="E8" s="7">
        <f t="shared" si="2"/>
        <v>100.50727697560551</v>
      </c>
      <c r="F8" s="5">
        <v>71259</v>
      </c>
      <c r="G8" s="5">
        <v>2017343</v>
      </c>
      <c r="H8" s="5">
        <f t="shared" si="3"/>
        <v>28310.009963653712</v>
      </c>
      <c r="I8" s="7">
        <f t="shared" si="4"/>
        <v>105.41032635706938</v>
      </c>
      <c r="J8" s="5">
        <v>5922647</v>
      </c>
      <c r="K8" s="5">
        <v>83114</v>
      </c>
      <c r="L8" s="3">
        <f t="shared" si="5"/>
        <v>102.12447011119986</v>
      </c>
    </row>
    <row r="9" spans="1:12" x14ac:dyDescent="0.25">
      <c r="A9" t="s">
        <v>12</v>
      </c>
      <c r="B9" s="1" t="str">
        <f t="shared" si="0"/>
        <v>Glostrup</v>
      </c>
      <c r="C9" s="5">
        <v>1357303</v>
      </c>
      <c r="D9" s="5">
        <f t="shared" si="1"/>
        <v>54142.686186126295</v>
      </c>
      <c r="E9" s="7">
        <f t="shared" si="2"/>
        <v>99.293786278244795</v>
      </c>
      <c r="F9" s="5">
        <v>25069</v>
      </c>
      <c r="G9" s="5">
        <v>798337</v>
      </c>
      <c r="H9" s="5">
        <f t="shared" si="3"/>
        <v>31845.5861821373</v>
      </c>
      <c r="I9" s="7">
        <f t="shared" si="4"/>
        <v>118.57479516259531</v>
      </c>
      <c r="J9" s="5">
        <v>2155640</v>
      </c>
      <c r="K9" s="5">
        <v>85988</v>
      </c>
      <c r="L9" s="3">
        <f t="shared" si="5"/>
        <v>105.65583338453033</v>
      </c>
    </row>
    <row r="10" spans="1:12" x14ac:dyDescent="0.25">
      <c r="A10" t="s">
        <v>13</v>
      </c>
      <c r="B10" s="1" t="str">
        <f t="shared" si="0"/>
        <v>Herlev</v>
      </c>
      <c r="C10" s="5">
        <v>1718678</v>
      </c>
      <c r="D10" s="5">
        <f t="shared" si="1"/>
        <v>55257.627881554836</v>
      </c>
      <c r="E10" s="7">
        <f t="shared" si="2"/>
        <v>101.33850903245039</v>
      </c>
      <c r="F10" s="5">
        <v>31103</v>
      </c>
      <c r="G10" s="5">
        <v>1015737</v>
      </c>
      <c r="H10" s="5">
        <f t="shared" si="3"/>
        <v>32657.203485194354</v>
      </c>
      <c r="I10" s="7">
        <f t="shared" si="4"/>
        <v>121.59679497475105</v>
      </c>
      <c r="J10" s="5">
        <v>2734415</v>
      </c>
      <c r="K10" s="5">
        <v>87915</v>
      </c>
      <c r="L10" s="3">
        <f t="shared" si="5"/>
        <v>108.02359157092832</v>
      </c>
    </row>
    <row r="11" spans="1:12" x14ac:dyDescent="0.25">
      <c r="A11" t="s">
        <v>14</v>
      </c>
      <c r="B11" s="1" t="str">
        <f t="shared" si="0"/>
        <v>Albertslund</v>
      </c>
      <c r="C11" s="5">
        <v>1575129</v>
      </c>
      <c r="D11" s="5">
        <f t="shared" si="1"/>
        <v>55853.657671713772</v>
      </c>
      <c r="E11" s="7">
        <f t="shared" si="2"/>
        <v>102.43158473238995</v>
      </c>
      <c r="F11" s="5">
        <v>28201</v>
      </c>
      <c r="G11" s="5">
        <v>1134909</v>
      </c>
      <c r="H11" s="5">
        <f t="shared" si="3"/>
        <v>40243.572922945998</v>
      </c>
      <c r="I11" s="7">
        <f t="shared" si="4"/>
        <v>149.84410676748382</v>
      </c>
      <c r="J11" s="5">
        <v>2710039</v>
      </c>
      <c r="K11" s="5">
        <v>96097</v>
      </c>
      <c r="L11" s="3">
        <f t="shared" si="5"/>
        <v>118.07704122381276</v>
      </c>
    </row>
    <row r="12" spans="1:12" x14ac:dyDescent="0.25">
      <c r="A12" t="s">
        <v>15</v>
      </c>
      <c r="B12" s="1" t="str">
        <f t="shared" si="0"/>
        <v>Hvidovre</v>
      </c>
      <c r="C12" s="5">
        <v>2983629</v>
      </c>
      <c r="D12" s="5">
        <f t="shared" si="1"/>
        <v>55363.115119127142</v>
      </c>
      <c r="E12" s="7">
        <f t="shared" si="2"/>
        <v>101.53196502734838</v>
      </c>
      <c r="F12" s="5">
        <v>53892</v>
      </c>
      <c r="G12" s="5">
        <v>1699642</v>
      </c>
      <c r="H12" s="5">
        <f t="shared" si="3"/>
        <v>31537.927707266386</v>
      </c>
      <c r="I12" s="7">
        <f t="shared" si="4"/>
        <v>117.42925052010675</v>
      </c>
      <c r="J12" s="5">
        <v>4683271</v>
      </c>
      <c r="K12" s="5">
        <v>86901</v>
      </c>
      <c r="L12" s="3">
        <f t="shared" si="5"/>
        <v>106.77766173127725</v>
      </c>
    </row>
    <row r="13" spans="1:12" x14ac:dyDescent="0.25">
      <c r="A13" t="s">
        <v>16</v>
      </c>
      <c r="B13" s="1" t="str">
        <f t="shared" si="0"/>
        <v>Høje-Taastrup</v>
      </c>
      <c r="C13" s="5">
        <v>3234130</v>
      </c>
      <c r="D13" s="5">
        <f t="shared" si="1"/>
        <v>53658.912928059464</v>
      </c>
      <c r="E13" s="7">
        <f t="shared" si="2"/>
        <v>98.406580971724054</v>
      </c>
      <c r="F13" s="5">
        <v>60272</v>
      </c>
      <c r="G13" s="5">
        <v>1926882</v>
      </c>
      <c r="H13" s="5">
        <f t="shared" si="3"/>
        <v>31969.77037430316</v>
      </c>
      <c r="I13" s="7">
        <f t="shared" si="4"/>
        <v>119.0371862476355</v>
      </c>
      <c r="J13" s="5">
        <v>5161012</v>
      </c>
      <c r="K13" s="5">
        <v>85629</v>
      </c>
      <c r="L13" s="3">
        <f t="shared" si="5"/>
        <v>105.21472015727713</v>
      </c>
    </row>
    <row r="14" spans="1:12" x14ac:dyDescent="0.25">
      <c r="A14" t="s">
        <v>17</v>
      </c>
      <c r="B14" s="1" t="str">
        <f t="shared" si="0"/>
        <v>Lyngby-Taarbæk</v>
      </c>
      <c r="C14" s="5">
        <v>3232227</v>
      </c>
      <c r="D14" s="5">
        <f t="shared" si="1"/>
        <v>54790.937754271763</v>
      </c>
      <c r="E14" s="7">
        <f t="shared" si="2"/>
        <v>100.48263295719784</v>
      </c>
      <c r="F14" s="5">
        <v>58992</v>
      </c>
      <c r="G14" s="5">
        <v>1118308</v>
      </c>
      <c r="H14" s="5">
        <f t="shared" si="3"/>
        <v>18956.943314347707</v>
      </c>
      <c r="I14" s="7">
        <f t="shared" si="4"/>
        <v>70.584842042208848</v>
      </c>
      <c r="J14" s="5">
        <v>4350536</v>
      </c>
      <c r="K14" s="5">
        <v>73748</v>
      </c>
      <c r="L14" s="3">
        <f t="shared" si="5"/>
        <v>90.61620691773669</v>
      </c>
    </row>
    <row r="15" spans="1:12" x14ac:dyDescent="0.25">
      <c r="A15" t="s">
        <v>18</v>
      </c>
      <c r="B15" s="1" t="str">
        <f t="shared" si="0"/>
        <v>Rødovre</v>
      </c>
      <c r="C15" s="5">
        <v>2488961</v>
      </c>
      <c r="D15" s="5">
        <f t="shared" si="1"/>
        <v>54820.514514779083</v>
      </c>
      <c r="E15" s="7">
        <f t="shared" si="2"/>
        <v>100.53687460539609</v>
      </c>
      <c r="F15" s="5">
        <v>45402</v>
      </c>
      <c r="G15" s="5">
        <v>1477378</v>
      </c>
      <c r="H15" s="5">
        <f t="shared" si="3"/>
        <v>32539.932161578785</v>
      </c>
      <c r="I15" s="7">
        <f t="shared" si="4"/>
        <v>121.16014346842825</v>
      </c>
      <c r="J15" s="5">
        <v>3966339</v>
      </c>
      <c r="K15" s="5">
        <v>87360</v>
      </c>
      <c r="L15" s="3">
        <f t="shared" si="5"/>
        <v>107.34164772378203</v>
      </c>
    </row>
    <row r="16" spans="1:12" x14ac:dyDescent="0.25">
      <c r="A16" t="s">
        <v>19</v>
      </c>
      <c r="B16" s="1" t="str">
        <f t="shared" si="0"/>
        <v>Ishøj</v>
      </c>
      <c r="C16" s="5">
        <v>1321060</v>
      </c>
      <c r="D16" s="5">
        <f t="shared" si="1"/>
        <v>53793.468523495401</v>
      </c>
      <c r="E16" s="7">
        <f t="shared" si="2"/>
        <v>98.65334624099475</v>
      </c>
      <c r="F16" s="5">
        <v>24558</v>
      </c>
      <c r="G16" s="5">
        <v>1061975</v>
      </c>
      <c r="H16" s="5">
        <f t="shared" si="3"/>
        <v>43243.54589135923</v>
      </c>
      <c r="I16" s="7">
        <f t="shared" si="4"/>
        <v>161.01429462926203</v>
      </c>
      <c r="J16" s="5">
        <v>2383035</v>
      </c>
      <c r="K16" s="5">
        <v>97037</v>
      </c>
      <c r="L16" s="3">
        <f t="shared" si="5"/>
        <v>119.23204521717761</v>
      </c>
    </row>
    <row r="17" spans="1:12" x14ac:dyDescent="0.25">
      <c r="A17" t="s">
        <v>20</v>
      </c>
      <c r="B17" s="1" t="str">
        <f t="shared" si="0"/>
        <v>Tårnby</v>
      </c>
      <c r="C17" s="5">
        <v>2476314</v>
      </c>
      <c r="D17" s="5">
        <f t="shared" si="1"/>
        <v>55916.406990922638</v>
      </c>
      <c r="E17" s="7">
        <f t="shared" si="2"/>
        <v>102.54666246365012</v>
      </c>
      <c r="F17" s="5">
        <v>44286</v>
      </c>
      <c r="G17" s="5">
        <v>1256399</v>
      </c>
      <c r="H17" s="5">
        <f t="shared" si="3"/>
        <v>28370.116966987309</v>
      </c>
      <c r="I17" s="7">
        <f t="shared" si="4"/>
        <v>105.63413054667843</v>
      </c>
      <c r="J17" s="5">
        <v>3732712</v>
      </c>
      <c r="K17" s="5">
        <v>84287</v>
      </c>
      <c r="L17" s="3">
        <f t="shared" si="5"/>
        <v>103.56576764760091</v>
      </c>
    </row>
    <row r="18" spans="1:12" x14ac:dyDescent="0.25">
      <c r="A18" t="s">
        <v>21</v>
      </c>
      <c r="B18" s="1" t="str">
        <f t="shared" si="0"/>
        <v>Vallensbæk</v>
      </c>
      <c r="C18" s="5">
        <v>1031965</v>
      </c>
      <c r="D18" s="5">
        <f t="shared" si="1"/>
        <v>55712.627544134317</v>
      </c>
      <c r="E18" s="7">
        <f t="shared" si="2"/>
        <v>102.1729456375632</v>
      </c>
      <c r="F18" s="5">
        <v>18523</v>
      </c>
      <c r="G18" s="5">
        <v>419650</v>
      </c>
      <c r="H18" s="5">
        <f t="shared" si="3"/>
        <v>22655.617340603574</v>
      </c>
      <c r="I18" s="7">
        <f t="shared" si="4"/>
        <v>84.356594037231062</v>
      </c>
      <c r="J18" s="5">
        <v>1451615</v>
      </c>
      <c r="K18" s="5">
        <v>78368</v>
      </c>
      <c r="L18" s="3">
        <f t="shared" si="5"/>
        <v>96.292928672359764</v>
      </c>
    </row>
    <row r="19" spans="1:12" x14ac:dyDescent="0.25">
      <c r="A19" t="s">
        <v>22</v>
      </c>
      <c r="B19" s="1" t="str">
        <f t="shared" si="0"/>
        <v>Furesø</v>
      </c>
      <c r="C19" s="5">
        <v>2495861</v>
      </c>
      <c r="D19" s="5">
        <f t="shared" si="1"/>
        <v>58302.249526968626</v>
      </c>
      <c r="E19" s="7">
        <f t="shared" si="2"/>
        <v>106.92212580976684</v>
      </c>
      <c r="F19" s="5">
        <v>42809</v>
      </c>
      <c r="G19" s="5">
        <v>841387</v>
      </c>
      <c r="H19" s="5">
        <f t="shared" si="3"/>
        <v>19654.441822981149</v>
      </c>
      <c r="I19" s="7">
        <f t="shared" si="4"/>
        <v>73.181928568247329</v>
      </c>
      <c r="J19" s="5">
        <v>3337248</v>
      </c>
      <c r="K19" s="5">
        <v>77957</v>
      </c>
      <c r="L19" s="3">
        <f t="shared" si="5"/>
        <v>95.787921607175775</v>
      </c>
    </row>
    <row r="20" spans="1:12" x14ac:dyDescent="0.25">
      <c r="A20" t="s">
        <v>23</v>
      </c>
      <c r="B20" s="1" t="str">
        <f t="shared" si="0"/>
        <v>Allerød</v>
      </c>
      <c r="C20" s="5">
        <v>1515242</v>
      </c>
      <c r="D20" s="5">
        <f t="shared" si="1"/>
        <v>58050.800704926827</v>
      </c>
      <c r="E20" s="7">
        <f t="shared" si="2"/>
        <v>106.46098678334496</v>
      </c>
      <c r="F20" s="5">
        <v>26102</v>
      </c>
      <c r="G20" s="5">
        <v>367874</v>
      </c>
      <c r="H20" s="5">
        <f t="shared" si="3"/>
        <v>14093.709294306949</v>
      </c>
      <c r="I20" s="7">
        <f t="shared" si="4"/>
        <v>52.476933007155381</v>
      </c>
      <c r="J20" s="5">
        <v>1883116</v>
      </c>
      <c r="K20" s="5">
        <v>72145</v>
      </c>
      <c r="L20" s="3">
        <f t="shared" si="5"/>
        <v>88.646556490753824</v>
      </c>
    </row>
    <row r="21" spans="1:12" x14ac:dyDescent="0.25">
      <c r="A21" t="s">
        <v>24</v>
      </c>
      <c r="B21" s="1" t="str">
        <f t="shared" si="0"/>
        <v>Fredensborg</v>
      </c>
      <c r="C21" s="5">
        <v>2395407</v>
      </c>
      <c r="D21" s="5">
        <f t="shared" si="1"/>
        <v>56510.108754629742</v>
      </c>
      <c r="E21" s="7">
        <f t="shared" si="2"/>
        <v>103.63546873077722</v>
      </c>
      <c r="F21" s="5">
        <v>42389</v>
      </c>
      <c r="G21" s="5">
        <v>1019384</v>
      </c>
      <c r="H21" s="5">
        <f t="shared" si="3"/>
        <v>24048.314421194176</v>
      </c>
      <c r="I21" s="7">
        <f t="shared" si="4"/>
        <v>89.542203437230242</v>
      </c>
      <c r="J21" s="5">
        <v>3414791</v>
      </c>
      <c r="K21" s="5">
        <v>80558</v>
      </c>
      <c r="L21" s="3">
        <f t="shared" si="5"/>
        <v>98.983842231369408</v>
      </c>
    </row>
    <row r="22" spans="1:12" x14ac:dyDescent="0.25">
      <c r="A22" t="s">
        <v>25</v>
      </c>
      <c r="B22" s="1" t="str">
        <f t="shared" si="0"/>
        <v>Helsingør</v>
      </c>
      <c r="C22" s="5">
        <v>3587713</v>
      </c>
      <c r="D22" s="5">
        <f t="shared" si="1"/>
        <v>55922.578131088769</v>
      </c>
      <c r="E22" s="7">
        <f t="shared" si="2"/>
        <v>102.55797989017459</v>
      </c>
      <c r="F22" s="5">
        <v>64155</v>
      </c>
      <c r="G22" s="5">
        <v>1745701</v>
      </c>
      <c r="H22" s="5">
        <f t="shared" si="3"/>
        <v>27210.677265996415</v>
      </c>
      <c r="I22" s="7">
        <f t="shared" si="4"/>
        <v>101.31703855590544</v>
      </c>
      <c r="J22" s="5">
        <v>5333415</v>
      </c>
      <c r="K22" s="5">
        <v>83133</v>
      </c>
      <c r="L22" s="3">
        <f t="shared" si="5"/>
        <v>102.14781593659765</v>
      </c>
    </row>
    <row r="23" spans="1:12" x14ac:dyDescent="0.25">
      <c r="A23" t="s">
        <v>26</v>
      </c>
      <c r="B23" s="1" t="str">
        <f t="shared" si="0"/>
        <v>Hillerød</v>
      </c>
      <c r="C23" s="5">
        <v>3058892</v>
      </c>
      <c r="D23" s="5">
        <f t="shared" si="1"/>
        <v>55063.580069124422</v>
      </c>
      <c r="E23" s="7">
        <f t="shared" si="2"/>
        <v>100.98263932275424</v>
      </c>
      <c r="F23" s="5">
        <v>55552</v>
      </c>
      <c r="G23" s="5">
        <v>1129037</v>
      </c>
      <c r="H23" s="5">
        <f t="shared" si="3"/>
        <v>20323.966733870966</v>
      </c>
      <c r="I23" s="7">
        <f t="shared" si="4"/>
        <v>75.6748573751143</v>
      </c>
      <c r="J23" s="5">
        <v>4187929</v>
      </c>
      <c r="K23" s="5">
        <v>75388</v>
      </c>
      <c r="L23" s="3">
        <f t="shared" si="5"/>
        <v>92.631320267862634</v>
      </c>
    </row>
    <row r="24" spans="1:12" x14ac:dyDescent="0.25">
      <c r="A24" t="s">
        <v>27</v>
      </c>
      <c r="B24" s="1" t="str">
        <f t="shared" si="0"/>
        <v>Hørsholm</v>
      </c>
      <c r="C24" s="5">
        <v>1466450</v>
      </c>
      <c r="D24" s="5">
        <f t="shared" si="1"/>
        <v>58352.234292308305</v>
      </c>
      <c r="E24" s="7">
        <f t="shared" si="2"/>
        <v>107.01379426872997</v>
      </c>
      <c r="F24" s="5">
        <v>25131</v>
      </c>
      <c r="G24" s="5">
        <v>433780</v>
      </c>
      <c r="H24" s="5">
        <f t="shared" si="3"/>
        <v>17260.753650869443</v>
      </c>
      <c r="I24" s="7">
        <f t="shared" si="4"/>
        <v>64.269199404841999</v>
      </c>
      <c r="J24" s="5">
        <v>1900229</v>
      </c>
      <c r="K24" s="5">
        <v>75613</v>
      </c>
      <c r="L24" s="3">
        <f t="shared" si="5"/>
        <v>92.907783989678677</v>
      </c>
    </row>
    <row r="25" spans="1:12" x14ac:dyDescent="0.25">
      <c r="A25" t="s">
        <v>28</v>
      </c>
      <c r="B25" s="1" t="str">
        <f t="shared" si="0"/>
        <v>Rudersdal</v>
      </c>
      <c r="C25" s="5">
        <v>3333877</v>
      </c>
      <c r="D25" s="5">
        <f t="shared" si="1"/>
        <v>58224.506191166452</v>
      </c>
      <c r="E25" s="7">
        <f t="shared" si="2"/>
        <v>106.77955013217372</v>
      </c>
      <c r="F25" s="5">
        <v>57259</v>
      </c>
      <c r="G25" s="5">
        <v>941749</v>
      </c>
      <c r="H25" s="5">
        <f t="shared" si="3"/>
        <v>16447.178609476239</v>
      </c>
      <c r="I25" s="7">
        <f t="shared" si="4"/>
        <v>61.239910092004344</v>
      </c>
      <c r="J25" s="5">
        <v>4275626</v>
      </c>
      <c r="K25" s="5">
        <v>74672</v>
      </c>
      <c r="L25" s="3">
        <f t="shared" si="5"/>
        <v>91.751551268661302</v>
      </c>
    </row>
    <row r="26" spans="1:12" x14ac:dyDescent="0.25">
      <c r="A26" t="s">
        <v>29</v>
      </c>
      <c r="B26" s="1" t="str">
        <f t="shared" si="0"/>
        <v>Egedal</v>
      </c>
      <c r="C26" s="5">
        <v>2592511</v>
      </c>
      <c r="D26" s="5">
        <f t="shared" si="1"/>
        <v>56475.569110118726</v>
      </c>
      <c r="E26" s="7">
        <f t="shared" si="2"/>
        <v>103.57212551081925</v>
      </c>
      <c r="F26" s="5">
        <v>45905</v>
      </c>
      <c r="G26" s="5">
        <v>748379</v>
      </c>
      <c r="H26" s="5">
        <f t="shared" si="3"/>
        <v>16302.777475220564</v>
      </c>
      <c r="I26" s="7">
        <f t="shared" si="4"/>
        <v>60.702242648306381</v>
      </c>
      <c r="J26" s="5">
        <v>3340890</v>
      </c>
      <c r="K26" s="5">
        <v>72778</v>
      </c>
      <c r="L26" s="3">
        <f t="shared" si="5"/>
        <v>89.424341094796333</v>
      </c>
    </row>
    <row r="27" spans="1:12" x14ac:dyDescent="0.25">
      <c r="A27" t="s">
        <v>30</v>
      </c>
      <c r="B27" s="1" t="str">
        <f t="shared" si="0"/>
        <v>Frederikssund</v>
      </c>
      <c r="C27" s="5">
        <v>2623569</v>
      </c>
      <c r="D27" s="5">
        <f t="shared" si="1"/>
        <v>55388.11831021597</v>
      </c>
      <c r="E27" s="7">
        <f t="shared" si="2"/>
        <v>101.57781907869179</v>
      </c>
      <c r="F27" s="5">
        <v>47367</v>
      </c>
      <c r="G27" s="5">
        <v>1138766</v>
      </c>
      <c r="H27" s="5">
        <f t="shared" si="3"/>
        <v>24041.336795659427</v>
      </c>
      <c r="I27" s="7">
        <f t="shared" si="4"/>
        <v>89.51622274044631</v>
      </c>
      <c r="J27" s="5">
        <v>3762335</v>
      </c>
      <c r="K27" s="5">
        <v>79429</v>
      </c>
      <c r="L27" s="3">
        <f t="shared" si="5"/>
        <v>97.596608711679053</v>
      </c>
    </row>
    <row r="28" spans="1:12" x14ac:dyDescent="0.25">
      <c r="A28" t="s">
        <v>31</v>
      </c>
      <c r="B28" s="1" t="str">
        <f t="shared" si="0"/>
        <v>Greve</v>
      </c>
      <c r="C28" s="5">
        <v>3026244</v>
      </c>
      <c r="D28" s="5">
        <f t="shared" si="1"/>
        <v>55999.037767620881</v>
      </c>
      <c r="E28" s="7">
        <f t="shared" si="2"/>
        <v>102.69820135577814</v>
      </c>
      <c r="F28" s="5">
        <v>54041</v>
      </c>
      <c r="G28" s="5">
        <v>1283550</v>
      </c>
      <c r="H28" s="5">
        <f t="shared" si="3"/>
        <v>23751.41096574823</v>
      </c>
      <c r="I28" s="7">
        <f t="shared" si="4"/>
        <v>88.436704351384648</v>
      </c>
      <c r="J28" s="5">
        <v>4309794</v>
      </c>
      <c r="K28" s="5">
        <v>79750</v>
      </c>
      <c r="L28" s="3">
        <f t="shared" si="5"/>
        <v>97.991030288136642</v>
      </c>
    </row>
    <row r="29" spans="1:12" x14ac:dyDescent="0.25">
      <c r="A29" t="s">
        <v>32</v>
      </c>
      <c r="B29" s="1" t="str">
        <f t="shared" si="0"/>
        <v>Køge</v>
      </c>
      <c r="C29" s="5">
        <v>3495124</v>
      </c>
      <c r="D29" s="5">
        <f t="shared" si="1"/>
        <v>54882.293825764711</v>
      </c>
      <c r="E29" s="7">
        <f t="shared" si="2"/>
        <v>100.65017341144973</v>
      </c>
      <c r="F29" s="5">
        <v>63684</v>
      </c>
      <c r="G29" s="5">
        <v>1733944</v>
      </c>
      <c r="H29" s="5">
        <f t="shared" si="3"/>
        <v>27227.309842346585</v>
      </c>
      <c r="I29" s="7">
        <f t="shared" si="4"/>
        <v>101.3789687814151</v>
      </c>
      <c r="J29" s="5">
        <v>5229067</v>
      </c>
      <c r="K29" s="5">
        <v>82110</v>
      </c>
      <c r="L29" s="3">
        <f t="shared" si="5"/>
        <v>100.89082754807397</v>
      </c>
    </row>
    <row r="30" spans="1:12" x14ac:dyDescent="0.25">
      <c r="A30" t="s">
        <v>33</v>
      </c>
      <c r="B30" s="1" t="str">
        <f t="shared" si="0"/>
        <v>Halsnæs</v>
      </c>
      <c r="C30" s="5">
        <v>1742777</v>
      </c>
      <c r="D30" s="5">
        <f t="shared" si="1"/>
        <v>54994.540864626062</v>
      </c>
      <c r="E30" s="7">
        <f t="shared" si="2"/>
        <v>100.8560263949672</v>
      </c>
      <c r="F30" s="5">
        <v>31690</v>
      </c>
      <c r="G30" s="5">
        <v>877328</v>
      </c>
      <c r="H30" s="5">
        <f t="shared" si="3"/>
        <v>27684.6954875355</v>
      </c>
      <c r="I30" s="7">
        <f t="shared" si="4"/>
        <v>103.08201198741544</v>
      </c>
      <c r="J30" s="5">
        <v>2620105</v>
      </c>
      <c r="K30" s="5">
        <v>82679</v>
      </c>
      <c r="L30" s="3">
        <f t="shared" si="5"/>
        <v>101.58997358235547</v>
      </c>
    </row>
    <row r="31" spans="1:12" x14ac:dyDescent="0.25">
      <c r="A31" t="s">
        <v>34</v>
      </c>
      <c r="B31" s="1" t="str">
        <f t="shared" si="0"/>
        <v>Roskilde</v>
      </c>
      <c r="C31" s="5">
        <v>5078587</v>
      </c>
      <c r="D31" s="5">
        <f t="shared" si="1"/>
        <v>55115.764455634657</v>
      </c>
      <c r="E31" s="7">
        <f t="shared" si="2"/>
        <v>101.07834172849368</v>
      </c>
      <c r="F31" s="5">
        <v>92144</v>
      </c>
      <c r="G31" s="5">
        <v>1893847</v>
      </c>
      <c r="H31" s="5">
        <f t="shared" si="3"/>
        <v>20553.123372113216</v>
      </c>
      <c r="I31" s="7">
        <f t="shared" si="4"/>
        <v>76.528105962981869</v>
      </c>
      <c r="J31" s="5">
        <v>6972435</v>
      </c>
      <c r="K31" s="5">
        <v>75669</v>
      </c>
      <c r="L31" s="3">
        <f t="shared" si="5"/>
        <v>92.97659273821958</v>
      </c>
    </row>
    <row r="32" spans="1:12" x14ac:dyDescent="0.25">
      <c r="A32" t="s">
        <v>35</v>
      </c>
      <c r="B32" s="1" t="str">
        <f t="shared" si="0"/>
        <v>Solrød</v>
      </c>
      <c r="C32" s="5">
        <v>1412698</v>
      </c>
      <c r="D32" s="5">
        <f t="shared" si="1"/>
        <v>56603.013061944068</v>
      </c>
      <c r="E32" s="7">
        <f t="shared" si="2"/>
        <v>103.80584853799782</v>
      </c>
      <c r="F32" s="5">
        <v>24958</v>
      </c>
      <c r="G32" s="5">
        <v>430984</v>
      </c>
      <c r="H32" s="5">
        <f t="shared" si="3"/>
        <v>17268.370863049924</v>
      </c>
      <c r="I32" s="7">
        <f t="shared" si="4"/>
        <v>64.297561557413005</v>
      </c>
      <c r="J32" s="5">
        <v>1843682</v>
      </c>
      <c r="K32" s="5">
        <v>73871</v>
      </c>
      <c r="L32" s="3">
        <f t="shared" si="5"/>
        <v>90.767340418996127</v>
      </c>
    </row>
    <row r="33" spans="1:12" x14ac:dyDescent="0.25">
      <c r="A33" t="s">
        <v>36</v>
      </c>
      <c r="B33" s="1" t="str">
        <f t="shared" si="0"/>
        <v>Gribskov</v>
      </c>
      <c r="C33" s="5">
        <v>2329850</v>
      </c>
      <c r="D33" s="5">
        <f t="shared" si="1"/>
        <v>55524.177212173206</v>
      </c>
      <c r="E33" s="7">
        <f t="shared" si="2"/>
        <v>101.82734130383133</v>
      </c>
      <c r="F33" s="5">
        <v>41961</v>
      </c>
      <c r="G33" s="5">
        <v>1010405</v>
      </c>
      <c r="H33" s="5">
        <f t="shared" si="3"/>
        <v>24079.621553347155</v>
      </c>
      <c r="I33" s="7">
        <f t="shared" si="4"/>
        <v>89.658773336774118</v>
      </c>
      <c r="J33" s="5">
        <v>3340255</v>
      </c>
      <c r="K33" s="5">
        <v>79604</v>
      </c>
      <c r="L33" s="3">
        <f t="shared" si="5"/>
        <v>97.811636050869325</v>
      </c>
    </row>
    <row r="34" spans="1:12" x14ac:dyDescent="0.25">
      <c r="A34" t="s">
        <v>37</v>
      </c>
      <c r="B34" s="1" t="str">
        <f t="shared" si="0"/>
        <v>Odsherred</v>
      </c>
      <c r="C34" s="5">
        <v>1820225</v>
      </c>
      <c r="D34" s="5">
        <f t="shared" si="1"/>
        <v>56743.718436311494</v>
      </c>
      <c r="E34" s="7">
        <f t="shared" si="2"/>
        <v>104.06389205882741</v>
      </c>
      <c r="F34" s="5">
        <v>32078</v>
      </c>
      <c r="G34" s="5">
        <v>1080628</v>
      </c>
      <c r="H34" s="5">
        <f t="shared" si="3"/>
        <v>33687.511690255</v>
      </c>
      <c r="I34" s="7">
        <f t="shared" si="4"/>
        <v>125.4330749436823</v>
      </c>
      <c r="J34" s="5">
        <v>2900853</v>
      </c>
      <c r="K34" s="5">
        <v>90431</v>
      </c>
      <c r="L34" s="3">
        <f t="shared" si="5"/>
        <v>111.11507034465811</v>
      </c>
    </row>
    <row r="35" spans="1:12" x14ac:dyDescent="0.25">
      <c r="A35" t="s">
        <v>38</v>
      </c>
      <c r="B35" s="1" t="str">
        <f t="shared" si="0"/>
        <v>Holbæk</v>
      </c>
      <c r="C35" s="5">
        <v>4117223</v>
      </c>
      <c r="D35" s="5">
        <f t="shared" si="1"/>
        <v>54926.333062073936</v>
      </c>
      <c r="E35" s="7">
        <f t="shared" si="2"/>
        <v>100.73093819845921</v>
      </c>
      <c r="F35" s="5">
        <v>74959</v>
      </c>
      <c r="G35" s="5">
        <v>2165585</v>
      </c>
      <c r="H35" s="5">
        <f t="shared" si="3"/>
        <v>28890.260008804813</v>
      </c>
      <c r="I35" s="7">
        <f t="shared" si="4"/>
        <v>107.57084649487958</v>
      </c>
      <c r="J35" s="5">
        <v>6282807</v>
      </c>
      <c r="K35" s="5">
        <v>83817</v>
      </c>
      <c r="L35" s="3">
        <f t="shared" si="5"/>
        <v>102.98826565091848</v>
      </c>
    </row>
    <row r="36" spans="1:12" x14ac:dyDescent="0.25">
      <c r="A36" t="s">
        <v>39</v>
      </c>
      <c r="B36" s="1" t="str">
        <f t="shared" si="0"/>
        <v>Faxe</v>
      </c>
      <c r="C36" s="5">
        <v>2069996</v>
      </c>
      <c r="D36" s="5">
        <f t="shared" si="1"/>
        <v>54482.181397062697</v>
      </c>
      <c r="E36" s="7">
        <f t="shared" si="2"/>
        <v>99.916396039447292</v>
      </c>
      <c r="F36" s="5">
        <v>37994</v>
      </c>
      <c r="G36" s="5">
        <v>1059897</v>
      </c>
      <c r="H36" s="5">
        <f t="shared" si="3"/>
        <v>27896.431015423488</v>
      </c>
      <c r="I36" s="7">
        <f t="shared" si="4"/>
        <v>103.87039429899761</v>
      </c>
      <c r="J36" s="5">
        <v>3129894</v>
      </c>
      <c r="K36" s="5">
        <v>82379</v>
      </c>
      <c r="L36" s="3">
        <f t="shared" si="5"/>
        <v>101.22135528660073</v>
      </c>
    </row>
    <row r="37" spans="1:12" x14ac:dyDescent="0.25">
      <c r="A37" t="s">
        <v>40</v>
      </c>
      <c r="B37" s="1" t="str">
        <f t="shared" si="0"/>
        <v>Kalundborg</v>
      </c>
      <c r="C37" s="5">
        <v>2672725</v>
      </c>
      <c r="D37" s="5">
        <f t="shared" si="1"/>
        <v>55716.593704398583</v>
      </c>
      <c r="E37" s="7">
        <f t="shared" si="2"/>
        <v>102.18021928978416</v>
      </c>
      <c r="F37" s="5">
        <v>47970</v>
      </c>
      <c r="G37" s="5">
        <v>1606563</v>
      </c>
      <c r="H37" s="5">
        <f t="shared" si="3"/>
        <v>33490.994371482178</v>
      </c>
      <c r="I37" s="7">
        <f t="shared" si="4"/>
        <v>124.70135656091752</v>
      </c>
      <c r="J37" s="5">
        <v>4279288</v>
      </c>
      <c r="K37" s="5">
        <v>89208</v>
      </c>
      <c r="L37" s="3">
        <f t="shared" si="5"/>
        <v>109.61233642563127</v>
      </c>
    </row>
    <row r="38" spans="1:12" x14ac:dyDescent="0.25">
      <c r="A38" t="s">
        <v>41</v>
      </c>
      <c r="B38" s="1" t="str">
        <f t="shared" si="0"/>
        <v>Ringsted</v>
      </c>
      <c r="C38" s="5">
        <v>1982171</v>
      </c>
      <c r="D38" s="5">
        <f t="shared" si="1"/>
        <v>54262.941772290505</v>
      </c>
      <c r="E38" s="7">
        <f t="shared" si="2"/>
        <v>99.514326360617247</v>
      </c>
      <c r="F38" s="5">
        <v>36529</v>
      </c>
      <c r="G38" s="5">
        <v>1038083</v>
      </c>
      <c r="H38" s="5">
        <f t="shared" si="3"/>
        <v>28418.051411207533</v>
      </c>
      <c r="I38" s="7">
        <f t="shared" si="4"/>
        <v>105.81261107054563</v>
      </c>
      <c r="J38" s="5">
        <v>3020254</v>
      </c>
      <c r="K38" s="5">
        <v>82681</v>
      </c>
      <c r="L38" s="3">
        <f t="shared" si="5"/>
        <v>101.59243103766052</v>
      </c>
    </row>
    <row r="39" spans="1:12" x14ac:dyDescent="0.25">
      <c r="A39" t="s">
        <v>42</v>
      </c>
      <c r="B39" s="1" t="str">
        <f t="shared" si="0"/>
        <v>Slagelse</v>
      </c>
      <c r="C39" s="5">
        <v>4377854</v>
      </c>
      <c r="D39" s="5">
        <f t="shared" si="1"/>
        <v>54225.654618871849</v>
      </c>
      <c r="E39" s="7">
        <f t="shared" si="2"/>
        <v>99.445944407240404</v>
      </c>
      <c r="F39" s="5">
        <v>80734</v>
      </c>
      <c r="G39" s="5">
        <v>2794978</v>
      </c>
      <c r="H39" s="5">
        <f t="shared" si="3"/>
        <v>34619.590259370278</v>
      </c>
      <c r="I39" s="7">
        <f t="shared" si="4"/>
        <v>128.90360378796785</v>
      </c>
      <c r="J39" s="5">
        <v>7172832</v>
      </c>
      <c r="K39" s="5">
        <v>88845</v>
      </c>
      <c r="L39" s="3">
        <f t="shared" si="5"/>
        <v>109.166308287768</v>
      </c>
    </row>
    <row r="40" spans="1:12" x14ac:dyDescent="0.25">
      <c r="A40" t="s">
        <v>43</v>
      </c>
      <c r="B40" s="1" t="str">
        <f t="shared" si="0"/>
        <v>Stevns</v>
      </c>
      <c r="C40" s="5">
        <v>1319212</v>
      </c>
      <c r="D40" s="5">
        <f t="shared" si="1"/>
        <v>55637.130445784656</v>
      </c>
      <c r="E40" s="7">
        <f t="shared" si="2"/>
        <v>102.03448939764949</v>
      </c>
      <c r="F40" s="5">
        <v>23711</v>
      </c>
      <c r="G40" s="5">
        <v>609008</v>
      </c>
      <c r="H40" s="5">
        <f t="shared" si="3"/>
        <v>25684.618953228459</v>
      </c>
      <c r="I40" s="7">
        <f t="shared" si="4"/>
        <v>95.634868009327917</v>
      </c>
      <c r="J40" s="5">
        <v>1928219</v>
      </c>
      <c r="K40" s="5">
        <v>81322</v>
      </c>
      <c r="L40" s="3">
        <f t="shared" si="5"/>
        <v>99.922590157891506</v>
      </c>
    </row>
    <row r="41" spans="1:12" x14ac:dyDescent="0.25">
      <c r="A41" t="s">
        <v>44</v>
      </c>
      <c r="B41" s="1" t="str">
        <f t="shared" si="0"/>
        <v>Sorø</v>
      </c>
      <c r="C41" s="5">
        <v>1708895</v>
      </c>
      <c r="D41" s="5">
        <f t="shared" si="1"/>
        <v>55584.66692688004</v>
      </c>
      <c r="E41" s="7">
        <f t="shared" si="2"/>
        <v>101.93827508320616</v>
      </c>
      <c r="F41" s="5">
        <v>30744</v>
      </c>
      <c r="G41" s="5">
        <v>839260</v>
      </c>
      <c r="H41" s="5">
        <f t="shared" si="3"/>
        <v>27298.334634400209</v>
      </c>
      <c r="I41" s="7">
        <f t="shared" si="4"/>
        <v>101.64342458766271</v>
      </c>
      <c r="J41" s="5">
        <v>2548155</v>
      </c>
      <c r="K41" s="5">
        <v>82883</v>
      </c>
      <c r="L41" s="3">
        <f t="shared" si="5"/>
        <v>101.8406340234687</v>
      </c>
    </row>
    <row r="42" spans="1:12" x14ac:dyDescent="0.25">
      <c r="A42" t="s">
        <v>45</v>
      </c>
      <c r="B42" s="1" t="str">
        <f t="shared" si="0"/>
        <v>Lejre</v>
      </c>
      <c r="C42" s="5">
        <v>1682269</v>
      </c>
      <c r="D42" s="5">
        <f t="shared" si="1"/>
        <v>56351.756942350854</v>
      </c>
      <c r="E42" s="7">
        <f t="shared" si="2"/>
        <v>103.34506291398526</v>
      </c>
      <c r="F42" s="5">
        <v>29853</v>
      </c>
      <c r="G42" s="5">
        <v>583365</v>
      </c>
      <c r="H42" s="5">
        <f t="shared" si="3"/>
        <v>19541.252135463772</v>
      </c>
      <c r="I42" s="7">
        <f t="shared" si="4"/>
        <v>72.760474746197119</v>
      </c>
      <c r="J42" s="5">
        <v>2265634</v>
      </c>
      <c r="K42" s="5">
        <v>75893</v>
      </c>
      <c r="L42" s="3">
        <f t="shared" si="5"/>
        <v>93.25182773238312</v>
      </c>
    </row>
    <row r="43" spans="1:12" x14ac:dyDescent="0.25">
      <c r="A43" t="s">
        <v>46</v>
      </c>
      <c r="B43" s="1" t="str">
        <f t="shared" si="0"/>
        <v>Lolland</v>
      </c>
      <c r="C43" s="5">
        <v>2311068</v>
      </c>
      <c r="D43" s="5">
        <f t="shared" si="1"/>
        <v>59506.862013028811</v>
      </c>
      <c r="E43" s="7">
        <f t="shared" si="2"/>
        <v>109.13129833452449</v>
      </c>
      <c r="F43" s="5">
        <v>38837</v>
      </c>
      <c r="G43" s="5">
        <v>1690684</v>
      </c>
      <c r="H43" s="5">
        <f t="shared" si="3"/>
        <v>43532.816643922037</v>
      </c>
      <c r="I43" s="7">
        <f t="shared" si="4"/>
        <v>162.09137388399731</v>
      </c>
      <c r="J43" s="5">
        <v>4001752</v>
      </c>
      <c r="K43" s="5">
        <v>103040</v>
      </c>
      <c r="L43" s="3">
        <f t="shared" si="5"/>
        <v>126.60809731523008</v>
      </c>
    </row>
    <row r="44" spans="1:12" x14ac:dyDescent="0.25">
      <c r="A44" t="s">
        <v>47</v>
      </c>
      <c r="B44" s="1" t="str">
        <f t="shared" si="0"/>
        <v>Næstved</v>
      </c>
      <c r="C44" s="5">
        <v>4648374</v>
      </c>
      <c r="D44" s="5">
        <f t="shared" si="1"/>
        <v>54565.425113571</v>
      </c>
      <c r="E44" s="7">
        <f t="shared" si="2"/>
        <v>100.06905901903365</v>
      </c>
      <c r="F44" s="5">
        <v>85189</v>
      </c>
      <c r="G44" s="5">
        <v>2510855</v>
      </c>
      <c r="H44" s="5">
        <f t="shared" si="3"/>
        <v>29473.934428153869</v>
      </c>
      <c r="I44" s="7">
        <f t="shared" si="4"/>
        <v>109.74411704861117</v>
      </c>
      <c r="J44" s="5">
        <v>7159229</v>
      </c>
      <c r="K44" s="5">
        <v>84039</v>
      </c>
      <c r="L44" s="3">
        <f t="shared" si="5"/>
        <v>103.26104318977698</v>
      </c>
    </row>
    <row r="45" spans="1:12" x14ac:dyDescent="0.25">
      <c r="A45" t="s">
        <v>48</v>
      </c>
      <c r="B45" s="1" t="str">
        <f t="shared" si="0"/>
        <v>Guldborgsund</v>
      </c>
      <c r="C45" s="5">
        <v>3358299</v>
      </c>
      <c r="D45" s="5">
        <f t="shared" si="1"/>
        <v>56742.400946185691</v>
      </c>
      <c r="E45" s="7">
        <f t="shared" si="2"/>
        <v>104.06147587684254</v>
      </c>
      <c r="F45" s="5">
        <v>59185</v>
      </c>
      <c r="G45" s="5">
        <v>2103308</v>
      </c>
      <c r="H45" s="5">
        <f t="shared" si="3"/>
        <v>35537.855875644163</v>
      </c>
      <c r="I45" s="7">
        <f t="shared" si="4"/>
        <v>132.32270107610648</v>
      </c>
      <c r="J45" s="5">
        <v>5461607</v>
      </c>
      <c r="K45" s="5">
        <v>92280</v>
      </c>
      <c r="L45" s="3">
        <f t="shared" si="5"/>
        <v>113.38698777415985</v>
      </c>
    </row>
    <row r="46" spans="1:12" x14ac:dyDescent="0.25">
      <c r="A46" t="s">
        <v>49</v>
      </c>
      <c r="B46" s="1" t="str">
        <f t="shared" si="0"/>
        <v>Vordingborg</v>
      </c>
      <c r="C46" s="5">
        <v>2535911</v>
      </c>
      <c r="D46" s="5">
        <f t="shared" si="1"/>
        <v>56348.569016087458</v>
      </c>
      <c r="E46" s="7">
        <f t="shared" si="2"/>
        <v>103.33921648686157</v>
      </c>
      <c r="F46" s="5">
        <v>45004</v>
      </c>
      <c r="G46" s="5">
        <v>1430671</v>
      </c>
      <c r="H46" s="5">
        <f t="shared" si="3"/>
        <v>31789.86312327793</v>
      </c>
      <c r="I46" s="7">
        <f t="shared" si="4"/>
        <v>118.36731428118547</v>
      </c>
      <c r="J46" s="5">
        <v>3966581</v>
      </c>
      <c r="K46" s="5">
        <v>88138</v>
      </c>
      <c r="L46" s="3">
        <f t="shared" si="5"/>
        <v>108.29759783743933</v>
      </c>
    </row>
    <row r="47" spans="1:12" x14ac:dyDescent="0.25">
      <c r="A47" t="s">
        <v>104</v>
      </c>
      <c r="B47" s="1" t="str">
        <f t="shared" si="0"/>
        <v>Bornholm</v>
      </c>
      <c r="C47" s="5">
        <v>2201250</v>
      </c>
      <c r="D47" s="5">
        <f t="shared" si="1"/>
        <v>56736.171967627197</v>
      </c>
      <c r="E47" s="7">
        <f t="shared" si="2"/>
        <v>104.05005237887288</v>
      </c>
      <c r="F47" s="5">
        <v>38798</v>
      </c>
      <c r="G47" s="5">
        <v>1126753</v>
      </c>
      <c r="H47" s="5">
        <f t="shared" si="3"/>
        <v>29041.522758905099</v>
      </c>
      <c r="I47" s="7">
        <f t="shared" si="4"/>
        <v>108.13406268145846</v>
      </c>
      <c r="J47" s="5">
        <v>3328003</v>
      </c>
      <c r="K47" s="5">
        <v>85778</v>
      </c>
      <c r="L47" s="3">
        <f t="shared" si="5"/>
        <v>105.39780057750198</v>
      </c>
    </row>
    <row r="48" spans="1:12" x14ac:dyDescent="0.25">
      <c r="A48" t="s">
        <v>50</v>
      </c>
      <c r="B48" s="1" t="str">
        <f t="shared" si="0"/>
        <v>Middelfart</v>
      </c>
      <c r="C48" s="5">
        <v>2262361</v>
      </c>
      <c r="D48" s="5">
        <f t="shared" si="1"/>
        <v>55754.762550213178</v>
      </c>
      <c r="E48" s="7">
        <f t="shared" si="2"/>
        <v>102.25021820350213</v>
      </c>
      <c r="F48" s="5">
        <v>40577</v>
      </c>
      <c r="G48" s="5">
        <v>933203</v>
      </c>
      <c r="H48" s="5">
        <f t="shared" si="3"/>
        <v>22998.324173793037</v>
      </c>
      <c r="I48" s="7">
        <f t="shared" si="4"/>
        <v>85.632638771149502</v>
      </c>
      <c r="J48" s="5">
        <v>3195564</v>
      </c>
      <c r="K48" s="5">
        <v>78753</v>
      </c>
      <c r="L48" s="3">
        <f t="shared" si="5"/>
        <v>96.765988818578364</v>
      </c>
    </row>
    <row r="49" spans="1:12" x14ac:dyDescent="0.25">
      <c r="A49" t="s">
        <v>51</v>
      </c>
      <c r="B49" s="1" t="str">
        <f t="shared" si="0"/>
        <v>Assens</v>
      </c>
      <c r="C49" s="5">
        <v>2297315</v>
      </c>
      <c r="D49" s="5">
        <f t="shared" si="1"/>
        <v>56855.788744245903</v>
      </c>
      <c r="E49" s="7">
        <f t="shared" si="2"/>
        <v>104.26942093055574</v>
      </c>
      <c r="F49" s="5">
        <v>40406</v>
      </c>
      <c r="G49" s="5">
        <v>1143874</v>
      </c>
      <c r="H49" s="5">
        <f t="shared" si="3"/>
        <v>28309.508488838292</v>
      </c>
      <c r="I49" s="7">
        <f t="shared" si="4"/>
        <v>105.40845915094611</v>
      </c>
      <c r="J49" s="5">
        <v>3441189</v>
      </c>
      <c r="K49" s="5">
        <v>85165</v>
      </c>
      <c r="L49" s="3">
        <f t="shared" si="5"/>
        <v>104.6445905265098</v>
      </c>
    </row>
    <row r="50" spans="1:12" x14ac:dyDescent="0.25">
      <c r="A50" t="s">
        <v>52</v>
      </c>
      <c r="B50" s="1" t="str">
        <f t="shared" si="0"/>
        <v>Faaborg-Midtfyn</v>
      </c>
      <c r="C50" s="5">
        <v>2938984</v>
      </c>
      <c r="D50" s="5">
        <f t="shared" si="1"/>
        <v>56115.324397601864</v>
      </c>
      <c r="E50" s="7">
        <f t="shared" si="2"/>
        <v>102.91146265841569</v>
      </c>
      <c r="F50" s="5">
        <v>52374</v>
      </c>
      <c r="G50" s="5">
        <v>1413724</v>
      </c>
      <c r="H50" s="5">
        <f t="shared" si="3"/>
        <v>26992.859052201475</v>
      </c>
      <c r="I50" s="7">
        <f t="shared" si="4"/>
        <v>100.5060077921538</v>
      </c>
      <c r="J50" s="5">
        <v>4352708</v>
      </c>
      <c r="K50" s="5">
        <v>83108</v>
      </c>
      <c r="L50" s="3">
        <f t="shared" si="5"/>
        <v>102.11709774528477</v>
      </c>
    </row>
    <row r="51" spans="1:12" x14ac:dyDescent="0.25">
      <c r="A51" t="s">
        <v>53</v>
      </c>
      <c r="B51" s="1" t="str">
        <f t="shared" si="0"/>
        <v>Kerteminde</v>
      </c>
      <c r="C51" s="5">
        <v>1348895</v>
      </c>
      <c r="D51" s="5">
        <f t="shared" si="1"/>
        <v>56271.953610612822</v>
      </c>
      <c r="E51" s="7">
        <f t="shared" si="2"/>
        <v>103.1987093522383</v>
      </c>
      <c r="F51" s="5">
        <v>23971</v>
      </c>
      <c r="G51" s="5">
        <v>646006</v>
      </c>
      <c r="H51" s="5">
        <f t="shared" si="3"/>
        <v>26949.480622418756</v>
      </c>
      <c r="I51" s="7">
        <f t="shared" si="4"/>
        <v>100.34449126686383</v>
      </c>
      <c r="J51" s="5">
        <v>1994901</v>
      </c>
      <c r="K51" s="5">
        <v>83221</v>
      </c>
      <c r="L51" s="3">
        <f t="shared" si="5"/>
        <v>102.25594397001905</v>
      </c>
    </row>
    <row r="52" spans="1:12" x14ac:dyDescent="0.25">
      <c r="A52" t="s">
        <v>54</v>
      </c>
      <c r="B52" s="1" t="str">
        <f t="shared" si="0"/>
        <v>Nyborg</v>
      </c>
      <c r="C52" s="5">
        <v>1795263</v>
      </c>
      <c r="D52" s="5">
        <f t="shared" si="1"/>
        <v>55435.016211208895</v>
      </c>
      <c r="E52" s="7">
        <f t="shared" si="2"/>
        <v>101.6638264508063</v>
      </c>
      <c r="F52" s="5">
        <v>32385</v>
      </c>
      <c r="G52" s="5">
        <v>992957</v>
      </c>
      <c r="H52" s="5">
        <f t="shared" si="3"/>
        <v>30661.015902423962</v>
      </c>
      <c r="I52" s="7">
        <f t="shared" si="4"/>
        <v>114.16413123355468</v>
      </c>
      <c r="J52" s="5">
        <v>2788221</v>
      </c>
      <c r="K52" s="5">
        <v>86096</v>
      </c>
      <c r="L52" s="3">
        <f t="shared" si="5"/>
        <v>105.78853597100202</v>
      </c>
    </row>
    <row r="53" spans="1:12" x14ac:dyDescent="0.25">
      <c r="A53" t="s">
        <v>55</v>
      </c>
      <c r="B53" s="1" t="str">
        <f t="shared" si="0"/>
        <v>Odense</v>
      </c>
      <c r="C53" s="5">
        <v>11122098</v>
      </c>
      <c r="D53" s="5">
        <f t="shared" si="1"/>
        <v>52462.478950570985</v>
      </c>
      <c r="E53" s="7">
        <f t="shared" si="2"/>
        <v>96.212407242545225</v>
      </c>
      <c r="F53" s="5">
        <v>212001</v>
      </c>
      <c r="G53" s="5">
        <v>6274210</v>
      </c>
      <c r="H53" s="5">
        <f t="shared" si="3"/>
        <v>29595.190588723639</v>
      </c>
      <c r="I53" s="7">
        <f t="shared" si="4"/>
        <v>110.19560581441785</v>
      </c>
      <c r="J53" s="5">
        <v>17396308</v>
      </c>
      <c r="K53" s="5">
        <v>82058</v>
      </c>
      <c r="L53" s="3">
        <f t="shared" si="5"/>
        <v>100.82693371014315</v>
      </c>
    </row>
    <row r="54" spans="1:12" x14ac:dyDescent="0.25">
      <c r="A54" t="s">
        <v>56</v>
      </c>
      <c r="B54" s="1" t="str">
        <f t="shared" si="0"/>
        <v>Svendborg</v>
      </c>
      <c r="C54" s="5">
        <v>3362025</v>
      </c>
      <c r="D54" s="5">
        <f t="shared" si="1"/>
        <v>55703.244085095102</v>
      </c>
      <c r="E54" s="7">
        <f t="shared" si="2"/>
        <v>102.15573704962601</v>
      </c>
      <c r="F54" s="5">
        <v>60356</v>
      </c>
      <c r="G54" s="5">
        <v>1672887</v>
      </c>
      <c r="H54" s="5">
        <f t="shared" si="3"/>
        <v>27716.995824773014</v>
      </c>
      <c r="I54" s="7">
        <f t="shared" si="4"/>
        <v>103.20228001607458</v>
      </c>
      <c r="J54" s="5">
        <v>5034912</v>
      </c>
      <c r="K54" s="5">
        <v>83420</v>
      </c>
      <c r="L54" s="3">
        <f t="shared" si="5"/>
        <v>102.5004607728697</v>
      </c>
    </row>
    <row r="55" spans="1:12" x14ac:dyDescent="0.25">
      <c r="A55" t="s">
        <v>57</v>
      </c>
      <c r="B55" s="1" t="str">
        <f t="shared" si="0"/>
        <v>Nordfyn</v>
      </c>
      <c r="C55" s="5">
        <v>1642707</v>
      </c>
      <c r="D55" s="5">
        <f t="shared" si="1"/>
        <v>56040.221062327299</v>
      </c>
      <c r="E55" s="7">
        <f t="shared" si="2"/>
        <v>102.77372855161684</v>
      </c>
      <c r="F55" s="5">
        <v>29313</v>
      </c>
      <c r="G55" s="5">
        <v>855103</v>
      </c>
      <c r="H55" s="5">
        <f t="shared" si="3"/>
        <v>29171.459761880393</v>
      </c>
      <c r="I55" s="7">
        <f t="shared" si="4"/>
        <v>108.61787395199738</v>
      </c>
      <c r="J55" s="5">
        <v>2497810</v>
      </c>
      <c r="K55" s="5">
        <v>85212</v>
      </c>
      <c r="L55" s="3">
        <f t="shared" si="5"/>
        <v>104.70234072617804</v>
      </c>
    </row>
    <row r="56" spans="1:12" x14ac:dyDescent="0.25">
      <c r="A56" t="s">
        <v>58</v>
      </c>
      <c r="B56" s="1" t="str">
        <f t="shared" si="0"/>
        <v>Langeland</v>
      </c>
      <c r="C56" s="5">
        <v>696898</v>
      </c>
      <c r="D56" s="5">
        <f t="shared" si="1"/>
        <v>58577.624611246531</v>
      </c>
      <c r="E56" s="7">
        <f t="shared" si="2"/>
        <v>107.42714387759315</v>
      </c>
      <c r="F56" s="5">
        <v>11897</v>
      </c>
      <c r="G56" s="5">
        <v>417325</v>
      </c>
      <c r="H56" s="5">
        <f t="shared" si="3"/>
        <v>35078.170967470789</v>
      </c>
      <c r="I56" s="7">
        <f t="shared" si="4"/>
        <v>130.61109672647234</v>
      </c>
      <c r="J56" s="5">
        <v>1114223</v>
      </c>
      <c r="K56" s="5">
        <v>93656</v>
      </c>
      <c r="L56" s="3">
        <f t="shared" si="5"/>
        <v>115.07771702402164</v>
      </c>
    </row>
    <row r="57" spans="1:12" x14ac:dyDescent="0.25">
      <c r="A57" t="s">
        <v>59</v>
      </c>
      <c r="B57" s="1" t="str">
        <f t="shared" si="0"/>
        <v>Ærø</v>
      </c>
      <c r="C57" s="5">
        <v>349874</v>
      </c>
      <c r="D57" s="5">
        <f t="shared" si="1"/>
        <v>59725.844998292931</v>
      </c>
      <c r="E57" s="7">
        <f t="shared" si="2"/>
        <v>109.53289735498386</v>
      </c>
      <c r="F57" s="5">
        <v>5858</v>
      </c>
      <c r="G57" s="5">
        <v>156783</v>
      </c>
      <c r="H57" s="5">
        <f t="shared" si="3"/>
        <v>26763.912598156367</v>
      </c>
      <c r="I57" s="7">
        <f t="shared" si="4"/>
        <v>99.653541810327127</v>
      </c>
      <c r="J57" s="5">
        <v>506657</v>
      </c>
      <c r="K57" s="5">
        <v>86490</v>
      </c>
      <c r="L57" s="3">
        <f t="shared" si="5"/>
        <v>106.27265466609326</v>
      </c>
    </row>
    <row r="58" spans="1:12" x14ac:dyDescent="0.25">
      <c r="A58" t="s">
        <v>60</v>
      </c>
      <c r="B58" s="1" t="str">
        <f t="shared" si="0"/>
        <v>Haderslev</v>
      </c>
      <c r="C58" s="5">
        <v>3097348</v>
      </c>
      <c r="D58" s="5">
        <f t="shared" si="1"/>
        <v>56066.685974947504</v>
      </c>
      <c r="E58" s="7">
        <f t="shared" si="2"/>
        <v>102.82226329495316</v>
      </c>
      <c r="F58" s="5">
        <v>55244</v>
      </c>
      <c r="G58" s="5">
        <v>1733244</v>
      </c>
      <c r="H58" s="5">
        <f t="shared" si="3"/>
        <v>31374.339294765043</v>
      </c>
      <c r="I58" s="7">
        <f t="shared" si="4"/>
        <v>116.82014059848748</v>
      </c>
      <c r="J58" s="5">
        <v>4830592</v>
      </c>
      <c r="K58" s="5">
        <v>87441</v>
      </c>
      <c r="L58" s="3">
        <f t="shared" si="5"/>
        <v>107.44117466363581</v>
      </c>
    </row>
    <row r="59" spans="1:12" x14ac:dyDescent="0.25">
      <c r="A59" t="s">
        <v>61</v>
      </c>
      <c r="B59" s="1" t="str">
        <f t="shared" si="0"/>
        <v>Billund</v>
      </c>
      <c r="C59" s="5">
        <v>1511731</v>
      </c>
      <c r="D59" s="5">
        <f t="shared" si="1"/>
        <v>55468.224847728772</v>
      </c>
      <c r="E59" s="7">
        <f t="shared" si="2"/>
        <v>101.72472869798814</v>
      </c>
      <c r="F59" s="5">
        <v>27254</v>
      </c>
      <c r="G59" s="5">
        <v>758058</v>
      </c>
      <c r="H59" s="5">
        <f t="shared" si="3"/>
        <v>27814.559330740442</v>
      </c>
      <c r="I59" s="7">
        <f t="shared" si="4"/>
        <v>103.56555085270693</v>
      </c>
      <c r="J59" s="5">
        <v>2269789</v>
      </c>
      <c r="K59" s="5">
        <v>83283</v>
      </c>
      <c r="L59" s="3">
        <f t="shared" si="5"/>
        <v>102.33212508447502</v>
      </c>
    </row>
    <row r="60" spans="1:12" x14ac:dyDescent="0.25">
      <c r="A60" t="s">
        <v>62</v>
      </c>
      <c r="B60" s="1" t="str">
        <f t="shared" si="0"/>
        <v>Sønderborg</v>
      </c>
      <c r="C60" s="5">
        <v>4203482</v>
      </c>
      <c r="D60" s="5">
        <f t="shared" si="1"/>
        <v>56827.616974678582</v>
      </c>
      <c r="E60" s="7">
        <f t="shared" si="2"/>
        <v>104.21775593453245</v>
      </c>
      <c r="F60" s="5">
        <v>73969</v>
      </c>
      <c r="G60" s="5">
        <v>2251855</v>
      </c>
      <c r="H60" s="5">
        <f t="shared" si="3"/>
        <v>30443.226216387946</v>
      </c>
      <c r="I60" s="7">
        <f t="shared" si="4"/>
        <v>113.35320669090233</v>
      </c>
      <c r="J60" s="5">
        <v>6455337</v>
      </c>
      <c r="K60" s="5">
        <v>87271</v>
      </c>
      <c r="L60" s="3">
        <f t="shared" si="5"/>
        <v>107.23229096270812</v>
      </c>
    </row>
    <row r="61" spans="1:12" x14ac:dyDescent="0.25">
      <c r="A61" t="s">
        <v>63</v>
      </c>
      <c r="B61" s="1" t="str">
        <f t="shared" si="0"/>
        <v>Tønder</v>
      </c>
      <c r="C61" s="5">
        <v>2104342</v>
      </c>
      <c r="D61" s="5">
        <f t="shared" si="1"/>
        <v>58025.202669166712</v>
      </c>
      <c r="E61" s="7">
        <f t="shared" si="2"/>
        <v>106.41404182972427</v>
      </c>
      <c r="F61" s="5">
        <v>36266</v>
      </c>
      <c r="G61" s="5">
        <v>1146061</v>
      </c>
      <c r="H61" s="5">
        <f t="shared" si="3"/>
        <v>31601.527601610323</v>
      </c>
      <c r="I61" s="7">
        <f t="shared" si="4"/>
        <v>117.66606024315796</v>
      </c>
      <c r="J61" s="5">
        <v>3250403</v>
      </c>
      <c r="K61" s="5">
        <v>89627</v>
      </c>
      <c r="L61" s="3">
        <f t="shared" si="5"/>
        <v>110.12717331203538</v>
      </c>
    </row>
    <row r="62" spans="1:12" x14ac:dyDescent="0.25">
      <c r="A62" t="s">
        <v>64</v>
      </c>
      <c r="B62" s="1" t="str">
        <f t="shared" si="0"/>
        <v>Esbjerg</v>
      </c>
      <c r="C62" s="5">
        <v>6356004</v>
      </c>
      <c r="D62" s="5">
        <f t="shared" si="1"/>
        <v>55210.548717458718</v>
      </c>
      <c r="E62" s="7">
        <f t="shared" si="2"/>
        <v>101.25216923686196</v>
      </c>
      <c r="F62" s="5">
        <v>115123</v>
      </c>
      <c r="G62" s="5">
        <v>3383684</v>
      </c>
      <c r="H62" s="5">
        <f t="shared" si="3"/>
        <v>29391.902573768926</v>
      </c>
      <c r="I62" s="7">
        <f t="shared" si="4"/>
        <v>109.43867722172685</v>
      </c>
      <c r="J62" s="5">
        <v>9739688</v>
      </c>
      <c r="K62" s="5">
        <v>84602</v>
      </c>
      <c r="L62" s="3">
        <f t="shared" si="5"/>
        <v>103.95281685814339</v>
      </c>
    </row>
    <row r="63" spans="1:12" x14ac:dyDescent="0.25">
      <c r="A63" t="s">
        <v>65</v>
      </c>
      <c r="B63" s="1" t="str">
        <f t="shared" si="0"/>
        <v>Fanø</v>
      </c>
      <c r="C63" s="5">
        <v>186542</v>
      </c>
      <c r="D63" s="5">
        <f t="shared" si="1"/>
        <v>57681.50896722325</v>
      </c>
      <c r="E63" s="7">
        <f t="shared" si="2"/>
        <v>105.78373233845457</v>
      </c>
      <c r="F63" s="5">
        <v>3234</v>
      </c>
      <c r="G63" s="5">
        <v>64074</v>
      </c>
      <c r="H63" s="5">
        <f t="shared" si="3"/>
        <v>19812.615955473098</v>
      </c>
      <c r="I63" s="7">
        <f t="shared" si="4"/>
        <v>73.770878799936725</v>
      </c>
      <c r="J63" s="5">
        <v>250616</v>
      </c>
      <c r="K63" s="5">
        <v>77494</v>
      </c>
      <c r="L63" s="3">
        <f t="shared" si="5"/>
        <v>95.219020704060938</v>
      </c>
    </row>
    <row r="64" spans="1:12" x14ac:dyDescent="0.25">
      <c r="A64" t="s">
        <v>66</v>
      </c>
      <c r="B64" s="1" t="str">
        <f t="shared" si="0"/>
        <v>Varde</v>
      </c>
      <c r="C64" s="5">
        <v>2828410</v>
      </c>
      <c r="D64" s="5">
        <f t="shared" si="1"/>
        <v>57349.29743101036</v>
      </c>
      <c r="E64" s="7">
        <f t="shared" si="2"/>
        <v>105.17448031201295</v>
      </c>
      <c r="F64" s="5">
        <v>49319</v>
      </c>
      <c r="G64" s="5">
        <v>1312971</v>
      </c>
      <c r="H64" s="5">
        <f t="shared" si="3"/>
        <v>26622.011800725886</v>
      </c>
      <c r="I64" s="7">
        <f t="shared" si="4"/>
        <v>99.125184194534015</v>
      </c>
      <c r="J64" s="5">
        <v>4141381</v>
      </c>
      <c r="K64" s="5">
        <v>83971</v>
      </c>
      <c r="L64" s="3">
        <f t="shared" si="5"/>
        <v>103.1774897094059</v>
      </c>
    </row>
    <row r="65" spans="1:12" x14ac:dyDescent="0.25">
      <c r="A65" t="s">
        <v>67</v>
      </c>
      <c r="B65" s="1" t="str">
        <f t="shared" si="0"/>
        <v>Vejen</v>
      </c>
      <c r="C65" s="5">
        <v>2404054</v>
      </c>
      <c r="D65" s="5">
        <f t="shared" si="1"/>
        <v>56414.65246163233</v>
      </c>
      <c r="E65" s="7">
        <f t="shared" si="2"/>
        <v>103.46040876564702</v>
      </c>
      <c r="F65" s="5">
        <v>42614</v>
      </c>
      <c r="G65" s="5">
        <v>1165130</v>
      </c>
      <c r="H65" s="5">
        <f t="shared" si="3"/>
        <v>27341.484019336367</v>
      </c>
      <c r="I65" s="7">
        <f t="shared" si="4"/>
        <v>101.80408828061324</v>
      </c>
      <c r="J65" s="5">
        <v>3569184</v>
      </c>
      <c r="K65" s="5">
        <v>83756</v>
      </c>
      <c r="L65" s="3">
        <f t="shared" si="5"/>
        <v>102.91331326411502</v>
      </c>
    </row>
    <row r="66" spans="1:12" x14ac:dyDescent="0.25">
      <c r="A66" t="s">
        <v>68</v>
      </c>
      <c r="B66" s="1" t="str">
        <f t="shared" si="0"/>
        <v>Aabenraa</v>
      </c>
      <c r="C66" s="5">
        <v>3315633</v>
      </c>
      <c r="D66" s="5">
        <f t="shared" si="1"/>
        <v>56683.300851369371</v>
      </c>
      <c r="E66" s="7">
        <f t="shared" si="2"/>
        <v>103.95309056024516</v>
      </c>
      <c r="F66" s="5">
        <v>58494</v>
      </c>
      <c r="G66" s="5">
        <v>1752953</v>
      </c>
      <c r="H66" s="5">
        <f t="shared" si="3"/>
        <v>29968.082196464595</v>
      </c>
      <c r="I66" s="7">
        <f t="shared" si="4"/>
        <v>111.58404142847277</v>
      </c>
      <c r="J66" s="5">
        <v>5068586</v>
      </c>
      <c r="K66" s="5">
        <v>86651</v>
      </c>
      <c r="L66" s="3">
        <f t="shared" si="5"/>
        <v>106.47047981814831</v>
      </c>
    </row>
    <row r="67" spans="1:12" x14ac:dyDescent="0.25">
      <c r="A67" t="s">
        <v>69</v>
      </c>
      <c r="B67" s="1" t="str">
        <f t="shared" ref="B67:B100" si="6">INDEX(_xlfn.TEXTSPLIT(A67," "),1,2)</f>
        <v>Fredericia</v>
      </c>
      <c r="C67" s="5">
        <v>2890472</v>
      </c>
      <c r="D67" s="5">
        <f t="shared" ref="D67:D100" si="7">C67*1000/F67</f>
        <v>54670.272928448489</v>
      </c>
      <c r="E67" s="7">
        <f t="shared" ref="E67:E100" si="8">D67/D$100*100</f>
        <v>100.26134235877038</v>
      </c>
      <c r="F67" s="5">
        <v>52871</v>
      </c>
      <c r="G67" s="5">
        <v>1755316</v>
      </c>
      <c r="H67" s="5">
        <f t="shared" ref="H67:H100" si="9">G67*1000/F67</f>
        <v>33199.977303247528</v>
      </c>
      <c r="I67" s="7">
        <f t="shared" ref="I67:I100" si="10">H67/H$100*100</f>
        <v>123.61777502288642</v>
      </c>
      <c r="J67" s="5">
        <v>4645788</v>
      </c>
      <c r="K67" s="5">
        <v>87870</v>
      </c>
      <c r="L67" s="3">
        <f t="shared" ref="L67:L100" si="11">K67/K$100*100</f>
        <v>107.96829882656509</v>
      </c>
    </row>
    <row r="68" spans="1:12" x14ac:dyDescent="0.25">
      <c r="A68" t="s">
        <v>70</v>
      </c>
      <c r="B68" s="1" t="str">
        <f t="shared" si="6"/>
        <v>Horsens</v>
      </c>
      <c r="C68" s="5">
        <v>5418405</v>
      </c>
      <c r="D68" s="5">
        <f t="shared" si="7"/>
        <v>54559.418801353313</v>
      </c>
      <c r="E68" s="7">
        <f t="shared" si="8"/>
        <v>100.05804387509318</v>
      </c>
      <c r="F68" s="5">
        <v>99312</v>
      </c>
      <c r="G68" s="5">
        <v>2648417</v>
      </c>
      <c r="H68" s="5">
        <f t="shared" si="9"/>
        <v>26667.643386499112</v>
      </c>
      <c r="I68" s="7">
        <f t="shared" si="10"/>
        <v>99.295090187316134</v>
      </c>
      <c r="J68" s="5">
        <v>8066822</v>
      </c>
      <c r="K68" s="5">
        <v>81227</v>
      </c>
      <c r="L68" s="3">
        <f t="shared" si="11"/>
        <v>99.805861030902491</v>
      </c>
    </row>
    <row r="69" spans="1:12" x14ac:dyDescent="0.25">
      <c r="A69" t="s">
        <v>71</v>
      </c>
      <c r="B69" s="1" t="str">
        <f t="shared" si="6"/>
        <v>Kolding</v>
      </c>
      <c r="C69" s="5">
        <v>5268742</v>
      </c>
      <c r="D69" s="5">
        <f t="shared" si="7"/>
        <v>54678.255274546231</v>
      </c>
      <c r="E69" s="7">
        <f t="shared" si="8"/>
        <v>100.27598140650258</v>
      </c>
      <c r="F69" s="5">
        <v>96359</v>
      </c>
      <c r="G69" s="5">
        <v>2575097</v>
      </c>
      <c r="H69" s="5">
        <f t="shared" si="9"/>
        <v>26723.990493882251</v>
      </c>
      <c r="I69" s="7">
        <f t="shared" si="10"/>
        <v>99.5048946694113</v>
      </c>
      <c r="J69" s="5">
        <v>7843839</v>
      </c>
      <c r="K69" s="5">
        <v>81402</v>
      </c>
      <c r="L69" s="3">
        <f t="shared" si="11"/>
        <v>100.02088837009278</v>
      </c>
    </row>
    <row r="70" spans="1:12" x14ac:dyDescent="0.25">
      <c r="A70" t="s">
        <v>72</v>
      </c>
      <c r="B70" s="1" t="str">
        <f t="shared" si="6"/>
        <v>Vejle</v>
      </c>
      <c r="C70" s="5">
        <v>6806973</v>
      </c>
      <c r="D70" s="5">
        <f t="shared" si="7"/>
        <v>55110.050519770717</v>
      </c>
      <c r="E70" s="7">
        <f t="shared" si="8"/>
        <v>101.06786278172457</v>
      </c>
      <c r="F70" s="5">
        <v>123516</v>
      </c>
      <c r="G70" s="5">
        <v>3177772</v>
      </c>
      <c r="H70" s="5">
        <f t="shared" si="9"/>
        <v>25727.614236212314</v>
      </c>
      <c r="I70" s="7">
        <f t="shared" si="10"/>
        <v>95.794957914522641</v>
      </c>
      <c r="J70" s="5">
        <v>9984745</v>
      </c>
      <c r="K70" s="5">
        <v>80838</v>
      </c>
      <c r="L70" s="3">
        <f t="shared" si="11"/>
        <v>99.327885974073851</v>
      </c>
    </row>
    <row r="71" spans="1:12" x14ac:dyDescent="0.25">
      <c r="A71" t="s">
        <v>73</v>
      </c>
      <c r="B71" s="1" t="str">
        <f t="shared" si="6"/>
        <v>Herning</v>
      </c>
      <c r="C71" s="5">
        <v>4987633</v>
      </c>
      <c r="D71" s="5">
        <f t="shared" si="7"/>
        <v>55346.808557858763</v>
      </c>
      <c r="E71" s="7">
        <f t="shared" si="8"/>
        <v>101.50205996863096</v>
      </c>
      <c r="F71" s="5">
        <v>90116</v>
      </c>
      <c r="G71" s="5">
        <v>2210692</v>
      </c>
      <c r="H71" s="5">
        <f t="shared" si="9"/>
        <v>24531.625904389897</v>
      </c>
      <c r="I71" s="7">
        <f t="shared" si="10"/>
        <v>91.341779673380913</v>
      </c>
      <c r="J71" s="5">
        <v>7198325</v>
      </c>
      <c r="K71" s="5">
        <v>79878</v>
      </c>
      <c r="L71" s="3">
        <f t="shared" si="11"/>
        <v>98.148307427658651</v>
      </c>
    </row>
    <row r="72" spans="1:12" x14ac:dyDescent="0.25">
      <c r="A72" t="s">
        <v>74</v>
      </c>
      <c r="B72" s="1" t="str">
        <f t="shared" si="6"/>
        <v>Holstebro</v>
      </c>
      <c r="C72" s="5">
        <v>3283571</v>
      </c>
      <c r="D72" s="5">
        <f t="shared" si="7"/>
        <v>55409.568005399931</v>
      </c>
      <c r="E72" s="7">
        <f t="shared" si="8"/>
        <v>101.61715627452297</v>
      </c>
      <c r="F72" s="5">
        <v>59260</v>
      </c>
      <c r="G72" s="5">
        <v>1422868</v>
      </c>
      <c r="H72" s="5">
        <f t="shared" si="9"/>
        <v>24010.597367532904</v>
      </c>
      <c r="I72" s="7">
        <f t="shared" si="10"/>
        <v>89.401766646824086</v>
      </c>
      <c r="J72" s="5">
        <v>4706439</v>
      </c>
      <c r="K72" s="5">
        <v>79420</v>
      </c>
      <c r="L72" s="3">
        <f t="shared" si="11"/>
        <v>97.585550162806413</v>
      </c>
    </row>
    <row r="73" spans="1:12" x14ac:dyDescent="0.25">
      <c r="A73" t="s">
        <v>75</v>
      </c>
      <c r="B73" s="1" t="str">
        <f t="shared" si="6"/>
        <v>Lemvig</v>
      </c>
      <c r="C73" s="5">
        <v>1107098</v>
      </c>
      <c r="D73" s="5">
        <f t="shared" si="7"/>
        <v>59422.360581825989</v>
      </c>
      <c r="E73" s="7">
        <f t="shared" si="8"/>
        <v>108.97632879678831</v>
      </c>
      <c r="F73" s="5">
        <v>18631</v>
      </c>
      <c r="G73" s="5">
        <v>468954</v>
      </c>
      <c r="H73" s="5">
        <f t="shared" si="9"/>
        <v>25170.6295958349</v>
      </c>
      <c r="I73" s="7">
        <f t="shared" si="10"/>
        <v>93.721064871269149</v>
      </c>
      <c r="J73" s="5">
        <v>1576052</v>
      </c>
      <c r="K73" s="5">
        <v>84593</v>
      </c>
      <c r="L73" s="3">
        <f t="shared" si="11"/>
        <v>103.94175830927075</v>
      </c>
    </row>
    <row r="74" spans="1:12" x14ac:dyDescent="0.25">
      <c r="A74" t="s">
        <v>76</v>
      </c>
      <c r="B74" s="1" t="str">
        <f t="shared" si="6"/>
        <v>Struer</v>
      </c>
      <c r="C74" s="5">
        <v>1168713</v>
      </c>
      <c r="D74" s="5">
        <f t="shared" si="7"/>
        <v>58191.246763592913</v>
      </c>
      <c r="E74" s="7">
        <f t="shared" si="8"/>
        <v>106.71855473785821</v>
      </c>
      <c r="F74" s="5">
        <v>20084</v>
      </c>
      <c r="G74" s="5">
        <v>569288</v>
      </c>
      <c r="H74" s="5">
        <f t="shared" si="9"/>
        <v>28345.349531965745</v>
      </c>
      <c r="I74" s="7">
        <f t="shared" si="10"/>
        <v>105.54191074838084</v>
      </c>
      <c r="J74" s="5">
        <v>1738000</v>
      </c>
      <c r="K74" s="5">
        <v>86537</v>
      </c>
      <c r="L74" s="3">
        <f t="shared" si="11"/>
        <v>106.33040486576151</v>
      </c>
    </row>
    <row r="75" spans="1:12" x14ac:dyDescent="0.25">
      <c r="A75" t="s">
        <v>77</v>
      </c>
      <c r="B75" s="1" t="str">
        <f t="shared" si="6"/>
        <v>Syddjurs</v>
      </c>
      <c r="C75" s="5">
        <v>2490969</v>
      </c>
      <c r="D75" s="5">
        <f t="shared" si="7"/>
        <v>56209.247224478742</v>
      </c>
      <c r="E75" s="7">
        <f t="shared" si="8"/>
        <v>103.08371035714458</v>
      </c>
      <c r="F75" s="5">
        <v>44316</v>
      </c>
      <c r="G75" s="5">
        <v>998245</v>
      </c>
      <c r="H75" s="5">
        <f t="shared" si="9"/>
        <v>22525.611517284953</v>
      </c>
      <c r="I75" s="7">
        <f t="shared" si="10"/>
        <v>83.872526518995301</v>
      </c>
      <c r="J75" s="5">
        <v>3489214</v>
      </c>
      <c r="K75" s="5">
        <v>78735</v>
      </c>
      <c r="L75" s="3">
        <f t="shared" si="11"/>
        <v>96.74387172083307</v>
      </c>
    </row>
    <row r="76" spans="1:12" x14ac:dyDescent="0.25">
      <c r="A76" t="s">
        <v>78</v>
      </c>
      <c r="B76" s="1" t="str">
        <f t="shared" si="6"/>
        <v>Norddjurs</v>
      </c>
      <c r="C76" s="5">
        <v>2088570</v>
      </c>
      <c r="D76" s="5">
        <f t="shared" si="7"/>
        <v>57038.260917060383</v>
      </c>
      <c r="E76" s="7">
        <f t="shared" si="8"/>
        <v>104.60406175105146</v>
      </c>
      <c r="F76" s="5">
        <v>36617</v>
      </c>
      <c r="G76" s="5">
        <v>1124910</v>
      </c>
      <c r="H76" s="5">
        <f t="shared" si="9"/>
        <v>30720.976595570362</v>
      </c>
      <c r="I76" s="7">
        <f t="shared" si="10"/>
        <v>114.38739064749601</v>
      </c>
      <c r="J76" s="5">
        <v>3213480</v>
      </c>
      <c r="K76" s="5">
        <v>87759</v>
      </c>
      <c r="L76" s="3">
        <f t="shared" si="11"/>
        <v>107.83191005713584</v>
      </c>
    </row>
    <row r="77" spans="1:12" x14ac:dyDescent="0.25">
      <c r="A77" t="s">
        <v>79</v>
      </c>
      <c r="B77" s="1" t="str">
        <f t="shared" si="6"/>
        <v>Favrskov</v>
      </c>
      <c r="C77" s="5">
        <v>2799888</v>
      </c>
      <c r="D77" s="5">
        <f t="shared" si="7"/>
        <v>56494.91525423729</v>
      </c>
      <c r="E77" s="7">
        <f t="shared" si="8"/>
        <v>103.60760494552652</v>
      </c>
      <c r="F77" s="5">
        <v>49560</v>
      </c>
      <c r="G77" s="5">
        <v>922008</v>
      </c>
      <c r="H77" s="5">
        <f t="shared" si="9"/>
        <v>18603.874092009686</v>
      </c>
      <c r="I77" s="7">
        <f t="shared" si="10"/>
        <v>69.27021368280279</v>
      </c>
      <c r="J77" s="5">
        <v>3721897</v>
      </c>
      <c r="K77" s="5">
        <v>75099</v>
      </c>
      <c r="L77" s="3">
        <f t="shared" si="11"/>
        <v>92.276217976285551</v>
      </c>
    </row>
    <row r="78" spans="1:12" x14ac:dyDescent="0.25">
      <c r="A78" t="s">
        <v>80</v>
      </c>
      <c r="B78" s="1" t="str">
        <f t="shared" si="6"/>
        <v>Odder</v>
      </c>
      <c r="C78" s="5">
        <v>1368244</v>
      </c>
      <c r="D78" s="5">
        <f t="shared" si="7"/>
        <v>56278.545574202042</v>
      </c>
      <c r="E78" s="7">
        <f t="shared" si="8"/>
        <v>103.21079853860655</v>
      </c>
      <c r="F78" s="5">
        <v>24312</v>
      </c>
      <c r="G78" s="5">
        <v>534409</v>
      </c>
      <c r="H78" s="5">
        <f t="shared" si="9"/>
        <v>21981.284962158607</v>
      </c>
      <c r="I78" s="7">
        <f t="shared" si="10"/>
        <v>81.845764963829737</v>
      </c>
      <c r="J78" s="5">
        <v>1902654</v>
      </c>
      <c r="K78" s="5">
        <v>78260</v>
      </c>
      <c r="L78" s="3">
        <f t="shared" si="11"/>
        <v>96.16022608588807</v>
      </c>
    </row>
    <row r="79" spans="1:12" x14ac:dyDescent="0.25">
      <c r="A79" t="s">
        <v>81</v>
      </c>
      <c r="B79" s="1" t="str">
        <f t="shared" si="6"/>
        <v>Randers</v>
      </c>
      <c r="C79" s="5">
        <v>5525290</v>
      </c>
      <c r="D79" s="5">
        <f t="shared" si="7"/>
        <v>54689.055834347877</v>
      </c>
      <c r="E79" s="7">
        <f t="shared" si="8"/>
        <v>100.29578885515673</v>
      </c>
      <c r="F79" s="5">
        <v>101031</v>
      </c>
      <c r="G79" s="5">
        <v>3114307</v>
      </c>
      <c r="H79" s="5">
        <f t="shared" si="9"/>
        <v>30825.261553384604</v>
      </c>
      <c r="I79" s="7">
        <f t="shared" si="10"/>
        <v>114.77568833624447</v>
      </c>
      <c r="J79" s="5">
        <v>8639598</v>
      </c>
      <c r="K79" s="5">
        <v>85514</v>
      </c>
      <c r="L79" s="3">
        <f t="shared" si="11"/>
        <v>105.07341647723783</v>
      </c>
    </row>
    <row r="80" spans="1:12" x14ac:dyDescent="0.25">
      <c r="A80" t="s">
        <v>82</v>
      </c>
      <c r="B80" s="1" t="str">
        <f t="shared" si="6"/>
        <v>Silkeborg</v>
      </c>
      <c r="C80" s="5">
        <v>5705408</v>
      </c>
      <c r="D80" s="5">
        <f t="shared" si="7"/>
        <v>55410.601557795781</v>
      </c>
      <c r="E80" s="7">
        <f t="shared" si="8"/>
        <v>101.61905173516463</v>
      </c>
      <c r="F80" s="5">
        <v>102966</v>
      </c>
      <c r="G80" s="5">
        <v>2226188</v>
      </c>
      <c r="H80" s="5">
        <f t="shared" si="9"/>
        <v>21620.612629411651</v>
      </c>
      <c r="I80" s="7">
        <f t="shared" si="10"/>
        <v>80.502826958804903</v>
      </c>
      <c r="J80" s="5">
        <v>7931596</v>
      </c>
      <c r="K80" s="5">
        <v>77031</v>
      </c>
      <c r="L80" s="3">
        <f t="shared" si="11"/>
        <v>94.650119800946115</v>
      </c>
    </row>
    <row r="81" spans="1:12" x14ac:dyDescent="0.25">
      <c r="A81" t="s">
        <v>83</v>
      </c>
      <c r="B81" s="1" t="str">
        <f t="shared" si="6"/>
        <v>Samsø</v>
      </c>
      <c r="C81" s="5">
        <v>210398</v>
      </c>
      <c r="D81" s="5">
        <f t="shared" si="7"/>
        <v>57532.950505879133</v>
      </c>
      <c r="E81" s="7">
        <f t="shared" si="8"/>
        <v>105.51128682180956</v>
      </c>
      <c r="F81" s="5">
        <v>3657</v>
      </c>
      <c r="G81" s="5">
        <v>99129</v>
      </c>
      <c r="H81" s="5">
        <f t="shared" si="9"/>
        <v>27106.644790812141</v>
      </c>
      <c r="I81" s="7">
        <f t="shared" si="10"/>
        <v>100.92968096843065</v>
      </c>
      <c r="J81" s="5">
        <v>309527</v>
      </c>
      <c r="K81" s="5">
        <v>84640</v>
      </c>
      <c r="L81" s="3">
        <f t="shared" si="11"/>
        <v>103.999508508939</v>
      </c>
    </row>
    <row r="82" spans="1:12" x14ac:dyDescent="0.25">
      <c r="A82" t="s">
        <v>84</v>
      </c>
      <c r="B82" s="1" t="str">
        <f t="shared" si="6"/>
        <v>Skanderborg</v>
      </c>
      <c r="C82" s="5">
        <v>3783370</v>
      </c>
      <c r="D82" s="5">
        <f t="shared" si="7"/>
        <v>57106.609711551522</v>
      </c>
      <c r="E82" s="7">
        <f t="shared" si="8"/>
        <v>104.72940851661919</v>
      </c>
      <c r="F82" s="5">
        <v>66251</v>
      </c>
      <c r="G82" s="5">
        <v>1108358</v>
      </c>
      <c r="H82" s="5">
        <f t="shared" si="9"/>
        <v>16729.679552006761</v>
      </c>
      <c r="I82" s="7">
        <f t="shared" si="10"/>
        <v>62.29178243632898</v>
      </c>
      <c r="J82" s="5">
        <v>4891728</v>
      </c>
      <c r="K82" s="5">
        <v>73836</v>
      </c>
      <c r="L82" s="3">
        <f t="shared" si="11"/>
        <v>90.724334951158085</v>
      </c>
    </row>
    <row r="83" spans="1:12" x14ac:dyDescent="0.25">
      <c r="A83" t="s">
        <v>85</v>
      </c>
      <c r="B83" s="1" t="str">
        <f t="shared" si="6"/>
        <v>Aarhus</v>
      </c>
      <c r="C83" s="5">
        <v>19249997</v>
      </c>
      <c r="D83" s="5">
        <f t="shared" si="7"/>
        <v>50961.5101552407</v>
      </c>
      <c r="E83" s="7">
        <f t="shared" si="8"/>
        <v>93.45973859471539</v>
      </c>
      <c r="F83" s="5">
        <v>377736</v>
      </c>
      <c r="G83" s="5">
        <v>9475551</v>
      </c>
      <c r="H83" s="5">
        <f t="shared" si="9"/>
        <v>25085.115000953047</v>
      </c>
      <c r="I83" s="7">
        <f t="shared" si="10"/>
        <v>93.402657305663865</v>
      </c>
      <c r="J83" s="5">
        <v>28725548</v>
      </c>
      <c r="K83" s="5">
        <v>76047</v>
      </c>
      <c r="L83" s="3">
        <f t="shared" si="11"/>
        <v>93.44105179087056</v>
      </c>
    </row>
    <row r="84" spans="1:12" x14ac:dyDescent="0.25">
      <c r="A84" t="s">
        <v>86</v>
      </c>
      <c r="B84" s="1" t="str">
        <f t="shared" si="6"/>
        <v>Ikast-Brande</v>
      </c>
      <c r="C84" s="5">
        <v>2393458</v>
      </c>
      <c r="D84" s="5">
        <f t="shared" si="7"/>
        <v>55322.161612426033</v>
      </c>
      <c r="E84" s="7">
        <f t="shared" si="8"/>
        <v>101.45685924615854</v>
      </c>
      <c r="F84" s="5">
        <v>43264</v>
      </c>
      <c r="G84" s="5">
        <v>1144857</v>
      </c>
      <c r="H84" s="5">
        <f t="shared" si="9"/>
        <v>26462.116309171597</v>
      </c>
      <c r="I84" s="7">
        <f t="shared" si="10"/>
        <v>98.529824603724947</v>
      </c>
      <c r="J84" s="5">
        <v>3538315</v>
      </c>
      <c r="K84" s="5">
        <v>81784</v>
      </c>
      <c r="L84" s="3">
        <f t="shared" si="11"/>
        <v>100.49026233335381</v>
      </c>
    </row>
    <row r="85" spans="1:12" x14ac:dyDescent="0.25">
      <c r="A85" t="s">
        <v>87</v>
      </c>
      <c r="B85" s="1" t="str">
        <f t="shared" si="6"/>
        <v>Ringkøbing-Skjern</v>
      </c>
      <c r="C85" s="5">
        <v>3173327</v>
      </c>
      <c r="D85" s="5">
        <f t="shared" si="7"/>
        <v>57318.552101584093</v>
      </c>
      <c r="E85" s="7">
        <f t="shared" si="8"/>
        <v>105.11809559259562</v>
      </c>
      <c r="F85" s="5">
        <v>55363</v>
      </c>
      <c r="G85" s="5">
        <v>1364973</v>
      </c>
      <c r="H85" s="5">
        <f t="shared" si="9"/>
        <v>24654.968119502195</v>
      </c>
      <c r="I85" s="7">
        <f t="shared" si="10"/>
        <v>91.80103571621818</v>
      </c>
      <c r="J85" s="5">
        <v>4538300</v>
      </c>
      <c r="K85" s="5">
        <v>81974</v>
      </c>
      <c r="L85" s="3">
        <f t="shared" si="11"/>
        <v>100.72372058733181</v>
      </c>
    </row>
    <row r="86" spans="1:12" x14ac:dyDescent="0.25">
      <c r="A86" t="s">
        <v>88</v>
      </c>
      <c r="B86" s="1" t="str">
        <f t="shared" si="6"/>
        <v>Hedensted</v>
      </c>
      <c r="C86" s="5">
        <v>2689454</v>
      </c>
      <c r="D86" s="5">
        <f t="shared" si="7"/>
        <v>55489.271271766942</v>
      </c>
      <c r="E86" s="7">
        <f t="shared" si="8"/>
        <v>101.76332632358771</v>
      </c>
      <c r="F86" s="5">
        <v>48468</v>
      </c>
      <c r="G86" s="5">
        <v>1064359</v>
      </c>
      <c r="H86" s="5">
        <f t="shared" si="9"/>
        <v>21960.035487331847</v>
      </c>
      <c r="I86" s="7">
        <f t="shared" si="10"/>
        <v>81.766644042315377</v>
      </c>
      <c r="J86" s="5">
        <v>3753813</v>
      </c>
      <c r="K86" s="5">
        <v>77449</v>
      </c>
      <c r="L86" s="3">
        <f t="shared" si="11"/>
        <v>95.163727959697724</v>
      </c>
    </row>
    <row r="87" spans="1:12" x14ac:dyDescent="0.25">
      <c r="A87" t="s">
        <v>89</v>
      </c>
      <c r="B87" s="1" t="str">
        <f t="shared" si="6"/>
        <v>Morsø</v>
      </c>
      <c r="C87" s="5">
        <v>1142800</v>
      </c>
      <c r="D87" s="5">
        <f t="shared" si="7"/>
        <v>58937.596699329551</v>
      </c>
      <c r="E87" s="7">
        <f t="shared" si="8"/>
        <v>108.08730675642364</v>
      </c>
      <c r="F87" s="5">
        <v>19390</v>
      </c>
      <c r="G87" s="5">
        <v>592361</v>
      </c>
      <c r="H87" s="5">
        <f t="shared" si="9"/>
        <v>30549.819494584837</v>
      </c>
      <c r="I87" s="7">
        <f t="shared" si="10"/>
        <v>113.75009924786821</v>
      </c>
      <c r="J87" s="5">
        <v>1735161</v>
      </c>
      <c r="K87" s="5">
        <v>89487</v>
      </c>
      <c r="L87" s="3">
        <f t="shared" si="11"/>
        <v>109.95515144068318</v>
      </c>
    </row>
    <row r="88" spans="1:12" x14ac:dyDescent="0.25">
      <c r="A88" t="s">
        <v>90</v>
      </c>
      <c r="B88" s="1" t="str">
        <f t="shared" si="6"/>
        <v>Skive</v>
      </c>
      <c r="C88" s="5">
        <v>2565766</v>
      </c>
      <c r="D88" s="5">
        <f t="shared" si="7"/>
        <v>58222.88281746392</v>
      </c>
      <c r="E88" s="7">
        <f t="shared" si="8"/>
        <v>106.77657298174357</v>
      </c>
      <c r="F88" s="5">
        <v>44068</v>
      </c>
      <c r="G88" s="5">
        <v>1258027</v>
      </c>
      <c r="H88" s="5">
        <f t="shared" si="9"/>
        <v>28547.404011981482</v>
      </c>
      <c r="I88" s="7">
        <f t="shared" si="10"/>
        <v>106.29424636068588</v>
      </c>
      <c r="J88" s="5">
        <v>3823794</v>
      </c>
      <c r="K88" s="5">
        <v>86770</v>
      </c>
      <c r="L88" s="3">
        <f t="shared" si="11"/>
        <v>106.61669840879769</v>
      </c>
    </row>
    <row r="89" spans="1:12" x14ac:dyDescent="0.25">
      <c r="A89" t="s">
        <v>91</v>
      </c>
      <c r="B89" s="1" t="str">
        <f t="shared" si="6"/>
        <v>Thisted</v>
      </c>
      <c r="C89" s="5">
        <v>2439964</v>
      </c>
      <c r="D89" s="5">
        <f t="shared" si="7"/>
        <v>57277.4947768727</v>
      </c>
      <c r="E89" s="7">
        <f t="shared" si="8"/>
        <v>105.04279941665348</v>
      </c>
      <c r="F89" s="5">
        <v>42599</v>
      </c>
      <c r="G89" s="5">
        <v>1187747</v>
      </c>
      <c r="H89" s="5">
        <f t="shared" si="9"/>
        <v>27882.039484494941</v>
      </c>
      <c r="I89" s="7">
        <f t="shared" si="10"/>
        <v>103.81680844813059</v>
      </c>
      <c r="J89" s="5">
        <v>3627710</v>
      </c>
      <c r="K89" s="5">
        <v>85160</v>
      </c>
      <c r="L89" s="3">
        <f t="shared" si="11"/>
        <v>104.63844688824722</v>
      </c>
    </row>
    <row r="90" spans="1:12" x14ac:dyDescent="0.25">
      <c r="A90" t="s">
        <v>92</v>
      </c>
      <c r="B90" s="1" t="str">
        <f t="shared" si="6"/>
        <v>Viborg</v>
      </c>
      <c r="C90" s="5">
        <v>5392817</v>
      </c>
      <c r="D90" s="5">
        <f t="shared" si="7"/>
        <v>55201.672586572218</v>
      </c>
      <c r="E90" s="7">
        <f t="shared" si="8"/>
        <v>101.23589105221127</v>
      </c>
      <c r="F90" s="5">
        <v>97693</v>
      </c>
      <c r="G90" s="5">
        <v>2515828</v>
      </c>
      <c r="H90" s="5">
        <f t="shared" si="9"/>
        <v>25752.387581505329</v>
      </c>
      <c r="I90" s="7">
        <f t="shared" si="10"/>
        <v>95.887199719299304</v>
      </c>
      <c r="J90" s="5">
        <v>7908645</v>
      </c>
      <c r="K90" s="5">
        <v>80954</v>
      </c>
      <c r="L90" s="3">
        <f t="shared" si="11"/>
        <v>99.470418381765683</v>
      </c>
    </row>
    <row r="91" spans="1:12" x14ac:dyDescent="0.25">
      <c r="A91" t="s">
        <v>93</v>
      </c>
      <c r="B91" s="1" t="str">
        <f t="shared" si="6"/>
        <v>Brønderslev</v>
      </c>
      <c r="C91" s="5">
        <v>2069470</v>
      </c>
      <c r="D91" s="5">
        <f t="shared" si="7"/>
        <v>56269.237043884932</v>
      </c>
      <c r="E91" s="7">
        <f t="shared" si="8"/>
        <v>103.19372736454817</v>
      </c>
      <c r="F91" s="5">
        <v>36778</v>
      </c>
      <c r="G91" s="5">
        <v>998797</v>
      </c>
      <c r="H91" s="5">
        <f t="shared" si="9"/>
        <v>27157.458263092067</v>
      </c>
      <c r="I91" s="7">
        <f t="shared" si="10"/>
        <v>101.11888135031816</v>
      </c>
      <c r="J91" s="5">
        <v>3068267</v>
      </c>
      <c r="K91" s="5">
        <v>83427</v>
      </c>
      <c r="L91" s="3">
        <f t="shared" si="11"/>
        <v>102.50906186643731</v>
      </c>
    </row>
    <row r="92" spans="1:12" x14ac:dyDescent="0.25">
      <c r="A92" t="s">
        <v>94</v>
      </c>
      <c r="B92" s="1" t="str">
        <f t="shared" si="6"/>
        <v>Frederikshavn</v>
      </c>
      <c r="C92" s="5">
        <v>3329809</v>
      </c>
      <c r="D92" s="5">
        <f t="shared" si="7"/>
        <v>57798.146187360049</v>
      </c>
      <c r="E92" s="7">
        <f t="shared" si="8"/>
        <v>105.99763659818299</v>
      </c>
      <c r="F92" s="5">
        <v>57611</v>
      </c>
      <c r="G92" s="5">
        <v>1738264</v>
      </c>
      <c r="H92" s="5">
        <f t="shared" si="9"/>
        <v>30172.432347989099</v>
      </c>
      <c r="I92" s="7">
        <f t="shared" si="10"/>
        <v>112.34492481180503</v>
      </c>
      <c r="J92" s="5">
        <v>5068073</v>
      </c>
      <c r="K92" s="5">
        <v>87971</v>
      </c>
      <c r="L92" s="3">
        <f t="shared" si="11"/>
        <v>108.09240031946918</v>
      </c>
    </row>
    <row r="93" spans="1:12" x14ac:dyDescent="0.25">
      <c r="A93" t="s">
        <v>95</v>
      </c>
      <c r="B93" s="1" t="str">
        <f t="shared" si="6"/>
        <v>Vesthimmerland</v>
      </c>
      <c r="C93" s="5">
        <v>2079494</v>
      </c>
      <c r="D93" s="5">
        <f t="shared" si="7"/>
        <v>58286.683297362448</v>
      </c>
      <c r="E93" s="7">
        <f t="shared" si="8"/>
        <v>106.89357846598784</v>
      </c>
      <c r="F93" s="5">
        <v>35677</v>
      </c>
      <c r="G93" s="5">
        <v>1073626</v>
      </c>
      <c r="H93" s="5">
        <f t="shared" si="9"/>
        <v>30092.945034616139</v>
      </c>
      <c r="I93" s="7">
        <f t="shared" si="10"/>
        <v>112.04895940399884</v>
      </c>
      <c r="J93" s="5">
        <v>3153120</v>
      </c>
      <c r="K93" s="5">
        <v>88380</v>
      </c>
      <c r="L93" s="3">
        <f t="shared" si="11"/>
        <v>108.59494992934815</v>
      </c>
    </row>
    <row r="94" spans="1:12" x14ac:dyDescent="0.25">
      <c r="A94" t="s">
        <v>96</v>
      </c>
      <c r="B94" s="1" t="str">
        <f t="shared" si="6"/>
        <v>Læsø</v>
      </c>
      <c r="C94" s="5">
        <v>102225</v>
      </c>
      <c r="D94" s="5">
        <f t="shared" si="7"/>
        <v>59885.764499121266</v>
      </c>
      <c r="E94" s="7">
        <f t="shared" si="8"/>
        <v>109.82617819964651</v>
      </c>
      <c r="F94" s="5">
        <v>1707</v>
      </c>
      <c r="G94" s="5">
        <v>51224</v>
      </c>
      <c r="H94" s="5">
        <f t="shared" si="9"/>
        <v>30008.201523140011</v>
      </c>
      <c r="I94" s="7">
        <f t="shared" si="10"/>
        <v>111.73342291309645</v>
      </c>
      <c r="J94" s="5">
        <v>153449</v>
      </c>
      <c r="K94" s="5">
        <v>89894</v>
      </c>
      <c r="L94" s="3">
        <f t="shared" si="11"/>
        <v>110.45524359525712</v>
      </c>
    </row>
    <row r="95" spans="1:12" x14ac:dyDescent="0.25">
      <c r="A95" t="s">
        <v>97</v>
      </c>
      <c r="B95" s="1" t="str">
        <f t="shared" si="6"/>
        <v>Rebild</v>
      </c>
      <c r="C95" s="5">
        <v>1763397</v>
      </c>
      <c r="D95" s="5">
        <f t="shared" si="7"/>
        <v>56891.114982578394</v>
      </c>
      <c r="E95" s="7">
        <f t="shared" si="8"/>
        <v>104.33420670691976</v>
      </c>
      <c r="F95" s="5">
        <v>30996</v>
      </c>
      <c r="G95" s="5">
        <v>619885</v>
      </c>
      <c r="H95" s="5">
        <f t="shared" si="9"/>
        <v>19998.870822041554</v>
      </c>
      <c r="I95" s="7">
        <f t="shared" si="10"/>
        <v>74.464385665380419</v>
      </c>
      <c r="J95" s="5">
        <v>2383282</v>
      </c>
      <c r="K95" s="5">
        <v>76890</v>
      </c>
      <c r="L95" s="3">
        <f t="shared" si="11"/>
        <v>94.476869201941398</v>
      </c>
    </row>
    <row r="96" spans="1:12" x14ac:dyDescent="0.25">
      <c r="A96" t="s">
        <v>98</v>
      </c>
      <c r="B96" s="1" t="str">
        <f t="shared" si="6"/>
        <v>Mariagerfjord</v>
      </c>
      <c r="C96" s="5">
        <v>2344563</v>
      </c>
      <c r="D96" s="5">
        <f t="shared" si="7"/>
        <v>56344.788637619858</v>
      </c>
      <c r="E96" s="7">
        <f t="shared" si="8"/>
        <v>103.33228354507284</v>
      </c>
      <c r="F96" s="5">
        <v>41611</v>
      </c>
      <c r="G96" s="5">
        <v>1140536</v>
      </c>
      <c r="H96" s="5">
        <f t="shared" si="9"/>
        <v>27409.483069380694</v>
      </c>
      <c r="I96" s="7">
        <f t="shared" si="10"/>
        <v>102.05727794979194</v>
      </c>
      <c r="J96" s="5">
        <v>3485099</v>
      </c>
      <c r="K96" s="5">
        <v>83754</v>
      </c>
      <c r="L96" s="3">
        <f t="shared" si="11"/>
        <v>102.91085580880998</v>
      </c>
    </row>
    <row r="97" spans="1:12" x14ac:dyDescent="0.25">
      <c r="A97" t="s">
        <v>99</v>
      </c>
      <c r="B97" s="1" t="str">
        <f t="shared" si="6"/>
        <v>Jammerbugt</v>
      </c>
      <c r="C97" s="5">
        <v>2153442</v>
      </c>
      <c r="D97" s="5">
        <f t="shared" si="7"/>
        <v>56844.547686297286</v>
      </c>
      <c r="E97" s="7">
        <f t="shared" si="8"/>
        <v>104.24880564003148</v>
      </c>
      <c r="F97" s="5">
        <v>37883</v>
      </c>
      <c r="G97" s="5">
        <v>1012820</v>
      </c>
      <c r="H97" s="5">
        <f t="shared" si="9"/>
        <v>26735.475015178312</v>
      </c>
      <c r="I97" s="7">
        <f t="shared" si="10"/>
        <v>99.547656474844331</v>
      </c>
      <c r="J97" s="5">
        <v>3166262</v>
      </c>
      <c r="K97" s="5">
        <v>83580</v>
      </c>
      <c r="L97" s="3">
        <f t="shared" si="11"/>
        <v>102.69705719727223</v>
      </c>
    </row>
    <row r="98" spans="1:12" x14ac:dyDescent="0.25">
      <c r="A98" t="s">
        <v>100</v>
      </c>
      <c r="B98" s="1" t="str">
        <f t="shared" si="6"/>
        <v>Aalborg</v>
      </c>
      <c r="C98" s="5">
        <v>11854365</v>
      </c>
      <c r="D98" s="5">
        <f t="shared" si="7"/>
        <v>52468.032841303917</v>
      </c>
      <c r="E98" s="7">
        <f t="shared" si="8"/>
        <v>96.222592678072999</v>
      </c>
      <c r="F98" s="5">
        <v>225935</v>
      </c>
      <c r="G98" s="5">
        <v>5931037</v>
      </c>
      <c r="H98" s="5">
        <f t="shared" si="9"/>
        <v>26251.076637085887</v>
      </c>
      <c r="I98" s="7">
        <f t="shared" si="10"/>
        <v>97.74403326216752</v>
      </c>
      <c r="J98" s="5">
        <v>17785402</v>
      </c>
      <c r="K98" s="5">
        <v>78719</v>
      </c>
      <c r="L98" s="3">
        <f t="shared" si="11"/>
        <v>96.724212078392824</v>
      </c>
    </row>
    <row r="99" spans="1:12" x14ac:dyDescent="0.25">
      <c r="A99" t="s">
        <v>101</v>
      </c>
      <c r="B99" s="1" t="str">
        <f t="shared" si="6"/>
        <v>Hjørring</v>
      </c>
      <c r="C99" s="5">
        <v>3620997</v>
      </c>
      <c r="D99" s="5">
        <f t="shared" si="7"/>
        <v>57428.741356340797</v>
      </c>
      <c r="E99" s="7">
        <f t="shared" si="8"/>
        <v>105.32017474829836</v>
      </c>
      <c r="F99" s="5">
        <v>63052</v>
      </c>
      <c r="G99" s="5">
        <v>1761903</v>
      </c>
      <c r="H99" s="5">
        <f t="shared" si="9"/>
        <v>27943.649685973483</v>
      </c>
      <c r="I99" s="7">
        <f t="shared" si="10"/>
        <v>104.04620969006288</v>
      </c>
      <c r="J99" s="5">
        <v>5382900</v>
      </c>
      <c r="K99" s="5">
        <v>85372</v>
      </c>
      <c r="L99" s="3">
        <f t="shared" si="11"/>
        <v>104.89893715058058</v>
      </c>
    </row>
    <row r="100" spans="1:12" x14ac:dyDescent="0.25">
      <c r="A100" t="s">
        <v>102</v>
      </c>
      <c r="B100" s="23" t="s">
        <v>107</v>
      </c>
      <c r="C100" s="24">
        <v>328278761</v>
      </c>
      <c r="D100" s="24">
        <f t="shared" si="7"/>
        <v>54527.768771356568</v>
      </c>
      <c r="E100" s="25">
        <f t="shared" si="8"/>
        <v>100</v>
      </c>
      <c r="F100" s="24">
        <v>6020396</v>
      </c>
      <c r="G100" s="24">
        <v>161689539</v>
      </c>
      <c r="H100" s="24">
        <f t="shared" si="9"/>
        <v>26856.960738130849</v>
      </c>
      <c r="I100" s="25">
        <f t="shared" si="10"/>
        <v>100</v>
      </c>
      <c r="J100" s="24">
        <v>489968300</v>
      </c>
      <c r="K100" s="24">
        <v>81385</v>
      </c>
      <c r="L100" s="26">
        <f t="shared" si="11"/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Samle</vt:lpstr>
      <vt:lpstr>2027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Sutton</dc:creator>
  <cp:lastModifiedBy>Kristoffer Sutton</cp:lastModifiedBy>
  <dcterms:created xsi:type="dcterms:W3CDTF">2026-07-01T16:17:33Z</dcterms:created>
  <dcterms:modified xsi:type="dcterms:W3CDTF">2026-07-01T19:04:07Z</dcterms:modified>
</cp:coreProperties>
</file>