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liverJohansson\Downloads\"/>
    </mc:Choice>
  </mc:AlternateContent>
  <xr:revisionPtr revIDLastSave="0" documentId="13_ncr:1_{EDA1083B-E9BA-468D-A699-023964C21EBE}" xr6:coauthVersionLast="47" xr6:coauthVersionMax="47" xr10:uidLastSave="{00000000-0000-0000-0000-000000000000}"/>
  <bookViews>
    <workbookView xWindow="-108" yWindow="-108" windowWidth="23256" windowHeight="12456" tabRatio="631" firstSheet="1" activeTab="6" xr2:uid="{00000000-000D-0000-FFFF-FFFF00000000}"/>
  </bookViews>
  <sheets>
    <sheet name="Udklip" sheetId="9" r:id="rId1"/>
    <sheet name="Analyse" sheetId="3" r:id="rId2"/>
    <sheet name="Kommunetyper" sheetId="8" r:id="rId3"/>
    <sheet name="Beskatningsgrundlag" sheetId="7" r:id="rId4"/>
    <sheet name="selskabsskat" sheetId="4" r:id="rId5"/>
    <sheet name="dækningsafgift" sheetId="5" r:id="rId6"/>
    <sheet name="Tilskud og udligning" sheetId="6" r:id="rId7"/>
    <sheet name="BUDKC" sheetId="2" r:id="rId8"/>
  </sheets>
  <externalReferences>
    <externalReference r:id="rId9"/>
    <externalReference r:id="rId10"/>
  </externalReferences>
  <definedNames>
    <definedName name="_xlnm._FilterDatabase" localSheetId="1" hidden="1">Analyse!$A$1:$M$99</definedName>
    <definedName name="qwd">'[2]Makro mv.'!$B$10</definedName>
    <definedName name="aar">'[1]Makro mv.'!$B$10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18" i="6" l="1"/>
  <c r="C3" i="9" l="1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B3" i="9"/>
  <c r="D3" i="9" s="1"/>
  <c r="B4" i="9"/>
  <c r="D4" i="9" s="1"/>
  <c r="B5" i="9"/>
  <c r="D5" i="9" s="1"/>
  <c r="B6" i="9"/>
  <c r="D6" i="9" s="1"/>
  <c r="B7" i="9"/>
  <c r="D7" i="9" s="1"/>
  <c r="B8" i="9"/>
  <c r="B9" i="9"/>
  <c r="D9" i="9" s="1"/>
  <c r="B10" i="9"/>
  <c r="D10" i="9" s="1"/>
  <c r="B11" i="9"/>
  <c r="D11" i="9" s="1"/>
  <c r="B12" i="9"/>
  <c r="B13" i="9"/>
  <c r="D13" i="9" s="1"/>
  <c r="B14" i="9"/>
  <c r="D14" i="9" s="1"/>
  <c r="B15" i="9"/>
  <c r="D15" i="9" s="1"/>
  <c r="B16" i="9"/>
  <c r="B17" i="9"/>
  <c r="D17" i="9" s="1"/>
  <c r="B18" i="9"/>
  <c r="D18" i="9" s="1"/>
  <c r="B19" i="9"/>
  <c r="D19" i="9" s="1"/>
  <c r="B20" i="9"/>
  <c r="B21" i="9"/>
  <c r="D21" i="9" s="1"/>
  <c r="B22" i="9"/>
  <c r="B23" i="9"/>
  <c r="D23" i="9" s="1"/>
  <c r="B24" i="9"/>
  <c r="B25" i="9"/>
  <c r="D25" i="9" s="1"/>
  <c r="B26" i="9"/>
  <c r="D26" i="9" s="1"/>
  <c r="B27" i="9"/>
  <c r="D27" i="9" s="1"/>
  <c r="B28" i="9"/>
  <c r="B29" i="9"/>
  <c r="D29" i="9" s="1"/>
  <c r="B30" i="9"/>
  <c r="B31" i="9"/>
  <c r="D31" i="9" s="1"/>
  <c r="B32" i="9"/>
  <c r="B33" i="9"/>
  <c r="D33" i="9" s="1"/>
  <c r="B34" i="9"/>
  <c r="D34" i="9" s="1"/>
  <c r="B35" i="9"/>
  <c r="D35" i="9" s="1"/>
  <c r="B36" i="9"/>
  <c r="B37" i="9"/>
  <c r="D37" i="9" s="1"/>
  <c r="B38" i="9"/>
  <c r="B39" i="9"/>
  <c r="D39" i="9" s="1"/>
  <c r="B40" i="9"/>
  <c r="B41" i="9"/>
  <c r="D41" i="9" s="1"/>
  <c r="B42" i="9"/>
  <c r="D42" i="9" s="1"/>
  <c r="B43" i="9"/>
  <c r="D43" i="9" s="1"/>
  <c r="B44" i="9"/>
  <c r="B45" i="9"/>
  <c r="D45" i="9" s="1"/>
  <c r="B46" i="9"/>
  <c r="B47" i="9"/>
  <c r="D47" i="9" s="1"/>
  <c r="B48" i="9"/>
  <c r="B49" i="9"/>
  <c r="D49" i="9" s="1"/>
  <c r="B50" i="9"/>
  <c r="D50" i="9" s="1"/>
  <c r="B51" i="9"/>
  <c r="D51" i="9" s="1"/>
  <c r="B52" i="9"/>
  <c r="B53" i="9"/>
  <c r="D53" i="9" s="1"/>
  <c r="B54" i="9"/>
  <c r="B55" i="9"/>
  <c r="D55" i="9" s="1"/>
  <c r="B56" i="9"/>
  <c r="B57" i="9"/>
  <c r="D57" i="9" s="1"/>
  <c r="B58" i="9"/>
  <c r="D58" i="9" s="1"/>
  <c r="B59" i="9"/>
  <c r="D59" i="9" s="1"/>
  <c r="B60" i="9"/>
  <c r="B61" i="9"/>
  <c r="D61" i="9" s="1"/>
  <c r="B62" i="9"/>
  <c r="B63" i="9"/>
  <c r="D63" i="9" s="1"/>
  <c r="B64" i="9"/>
  <c r="B65" i="9"/>
  <c r="D65" i="9" s="1"/>
  <c r="B66" i="9"/>
  <c r="D66" i="9" s="1"/>
  <c r="B67" i="9"/>
  <c r="D67" i="9" s="1"/>
  <c r="B68" i="9"/>
  <c r="B69" i="9"/>
  <c r="D69" i="9" s="1"/>
  <c r="B70" i="9"/>
  <c r="B71" i="9"/>
  <c r="D71" i="9" s="1"/>
  <c r="B72" i="9"/>
  <c r="B73" i="9"/>
  <c r="D73" i="9" s="1"/>
  <c r="B74" i="9"/>
  <c r="D74" i="9" s="1"/>
  <c r="B75" i="9"/>
  <c r="D75" i="9" s="1"/>
  <c r="B76" i="9"/>
  <c r="B77" i="9"/>
  <c r="D77" i="9" s="1"/>
  <c r="B78" i="9"/>
  <c r="B79" i="9"/>
  <c r="D79" i="9" s="1"/>
  <c r="B80" i="9"/>
  <c r="B81" i="9"/>
  <c r="D81" i="9" s="1"/>
  <c r="B82" i="9"/>
  <c r="D82" i="9" s="1"/>
  <c r="B83" i="9"/>
  <c r="D83" i="9" s="1"/>
  <c r="B84" i="9"/>
  <c r="B85" i="9"/>
  <c r="D85" i="9" s="1"/>
  <c r="B86" i="9"/>
  <c r="B87" i="9"/>
  <c r="D87" i="9" s="1"/>
  <c r="B88" i="9"/>
  <c r="B89" i="9"/>
  <c r="D89" i="9" s="1"/>
  <c r="B90" i="9"/>
  <c r="D90" i="9" s="1"/>
  <c r="B91" i="9"/>
  <c r="D91" i="9" s="1"/>
  <c r="B92" i="9"/>
  <c r="B93" i="9"/>
  <c r="D93" i="9" s="1"/>
  <c r="B94" i="9"/>
  <c r="B95" i="9"/>
  <c r="D95" i="9" s="1"/>
  <c r="B96" i="9"/>
  <c r="B97" i="9"/>
  <c r="D97" i="9" s="1"/>
  <c r="B98" i="9"/>
  <c r="D98" i="9" s="1"/>
  <c r="B99" i="9"/>
  <c r="D99" i="9" s="1"/>
  <c r="C2" i="9"/>
  <c r="B2" i="9"/>
  <c r="D2" i="9" s="1"/>
  <c r="E4" i="3"/>
  <c r="E2" i="3"/>
  <c r="E3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20" i="3"/>
  <c r="E19" i="3"/>
  <c r="E21" i="3"/>
  <c r="E22" i="3"/>
  <c r="E23" i="3"/>
  <c r="E24" i="3"/>
  <c r="E25" i="3"/>
  <c r="E26" i="3"/>
  <c r="E28" i="3"/>
  <c r="E27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2" i="3"/>
  <c r="E73" i="3"/>
  <c r="E71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D30" i="3"/>
  <c r="B6" i="3"/>
  <c r="B7" i="3"/>
  <c r="B8" i="3"/>
  <c r="B2" i="3"/>
  <c r="B21" i="3"/>
  <c r="B16" i="3"/>
  <c r="B13" i="3"/>
  <c r="B20" i="3"/>
  <c r="B11" i="3"/>
  <c r="B5" i="3"/>
  <c r="B3" i="3"/>
  <c r="B30" i="3"/>
  <c r="B26" i="3"/>
  <c r="B12" i="3"/>
  <c r="B34" i="3"/>
  <c r="B27" i="3"/>
  <c r="B36" i="3"/>
  <c r="B32" i="3"/>
  <c r="B17" i="3"/>
  <c r="B43" i="3"/>
  <c r="B45" i="3"/>
  <c r="B53" i="3"/>
  <c r="B29" i="3"/>
  <c r="B39" i="3"/>
  <c r="B66" i="3"/>
  <c r="B24" i="3"/>
  <c r="B23" i="3"/>
  <c r="B50" i="3"/>
  <c r="B92" i="3"/>
  <c r="B46" i="3"/>
  <c r="B88" i="3"/>
  <c r="B18" i="3"/>
  <c r="B37" i="3"/>
  <c r="B78" i="3"/>
  <c r="B75" i="3"/>
  <c r="B22" i="3"/>
  <c r="B19" i="3"/>
  <c r="B31" i="3"/>
  <c r="B56" i="3"/>
  <c r="B84" i="3"/>
  <c r="B47" i="3"/>
  <c r="B44" i="3"/>
  <c r="B60" i="3"/>
  <c r="B97" i="3"/>
  <c r="B72" i="3"/>
  <c r="B79" i="3"/>
  <c r="B68" i="3"/>
  <c r="B48" i="3"/>
  <c r="B99" i="3"/>
  <c r="B15" i="3"/>
  <c r="B90" i="3"/>
  <c r="B98" i="3"/>
  <c r="B86" i="3"/>
  <c r="B81" i="3"/>
  <c r="B77" i="3"/>
  <c r="B89" i="3"/>
  <c r="B87" i="3"/>
  <c r="B67" i="3"/>
  <c r="B96" i="3"/>
  <c r="B82" i="3"/>
  <c r="B52" i="3"/>
  <c r="B71" i="3"/>
  <c r="B76" i="3"/>
  <c r="B41" i="3"/>
  <c r="B61" i="3"/>
  <c r="B85" i="3"/>
  <c r="B38" i="3"/>
  <c r="B40" i="3"/>
  <c r="B51" i="3"/>
  <c r="B95" i="3"/>
  <c r="B58" i="3"/>
  <c r="B83" i="3"/>
  <c r="B62" i="3"/>
  <c r="B28" i="3"/>
  <c r="B93" i="3"/>
  <c r="B74" i="3"/>
  <c r="B42" i="3"/>
  <c r="B80" i="3"/>
  <c r="B64" i="3"/>
  <c r="B49" i="3"/>
  <c r="B63" i="3"/>
  <c r="B10" i="3"/>
  <c r="B57" i="3"/>
  <c r="B91" i="3"/>
  <c r="B14" i="3"/>
  <c r="B35" i="3"/>
  <c r="B94" i="3"/>
  <c r="B55" i="3"/>
  <c r="B59" i="3"/>
  <c r="B65" i="3"/>
  <c r="B33" i="3"/>
  <c r="B73" i="3"/>
  <c r="B54" i="3"/>
  <c r="B70" i="3"/>
  <c r="B69" i="3"/>
  <c r="B25" i="3"/>
  <c r="B9" i="3"/>
  <c r="B4" i="3"/>
  <c r="I5" i="3"/>
  <c r="I2" i="3"/>
  <c r="I6" i="3"/>
  <c r="I7" i="3"/>
  <c r="I8" i="3"/>
  <c r="I9" i="3"/>
  <c r="I3" i="3"/>
  <c r="I15" i="3"/>
  <c r="I13" i="3"/>
  <c r="I14" i="3"/>
  <c r="I10" i="3"/>
  <c r="I12" i="3"/>
  <c r="I11" i="3"/>
  <c r="I18" i="3"/>
  <c r="I16" i="3"/>
  <c r="I28" i="3"/>
  <c r="I20" i="3"/>
  <c r="I21" i="3"/>
  <c r="I24" i="3"/>
  <c r="I17" i="3"/>
  <c r="I25" i="3"/>
  <c r="I30" i="3"/>
  <c r="I23" i="3"/>
  <c r="I22" i="3"/>
  <c r="I26" i="3"/>
  <c r="I19" i="3"/>
  <c r="I33" i="3"/>
  <c r="I46" i="3"/>
  <c r="I27" i="3"/>
  <c r="I37" i="3"/>
  <c r="I38" i="3"/>
  <c r="I35" i="3"/>
  <c r="I41" i="3"/>
  <c r="I42" i="3"/>
  <c r="I43" i="3"/>
  <c r="I32" i="3"/>
  <c r="I29" i="3"/>
  <c r="I39" i="3"/>
  <c r="I31" i="3"/>
  <c r="I36" i="3"/>
  <c r="I40" i="3"/>
  <c r="I34" i="3"/>
  <c r="I48" i="3"/>
  <c r="I49" i="3"/>
  <c r="I51" i="3"/>
  <c r="I44" i="3"/>
  <c r="I47" i="3"/>
  <c r="I52" i="3"/>
  <c r="I54" i="3"/>
  <c r="I57" i="3"/>
  <c r="I67" i="3"/>
  <c r="I50" i="3"/>
  <c r="I56" i="3"/>
  <c r="I45" i="3"/>
  <c r="I63" i="3"/>
  <c r="I55" i="3"/>
  <c r="I59" i="3"/>
  <c r="I65" i="3"/>
  <c r="I53" i="3"/>
  <c r="I72" i="3"/>
  <c r="I62" i="3"/>
  <c r="I58" i="3"/>
  <c r="I64" i="3"/>
  <c r="I60" i="3"/>
  <c r="I70" i="3"/>
  <c r="I69" i="3"/>
  <c r="I68" i="3"/>
  <c r="I73" i="3"/>
  <c r="I66" i="3"/>
  <c r="I78" i="3"/>
  <c r="I77" i="3"/>
  <c r="I75" i="3"/>
  <c r="I76" i="3"/>
  <c r="I74" i="3"/>
  <c r="I61" i="3"/>
  <c r="I80" i="3"/>
  <c r="I71" i="3"/>
  <c r="I83" i="3"/>
  <c r="I81" i="3"/>
  <c r="I85" i="3"/>
  <c r="I88" i="3"/>
  <c r="I87" i="3"/>
  <c r="I79" i="3"/>
  <c r="I82" i="3"/>
  <c r="I92" i="3"/>
  <c r="I86" i="3"/>
  <c r="I91" i="3"/>
  <c r="I90" i="3"/>
  <c r="I93" i="3"/>
  <c r="I89" i="3"/>
  <c r="I84" i="3"/>
  <c r="I95" i="3"/>
  <c r="I96" i="3"/>
  <c r="I94" i="3"/>
  <c r="I97" i="3"/>
  <c r="I98" i="3"/>
  <c r="I99" i="3"/>
  <c r="I4" i="3"/>
  <c r="AS13" i="6"/>
  <c r="AS14" i="6"/>
  <c r="AR16" i="6"/>
  <c r="AR14" i="6"/>
  <c r="AR13" i="6"/>
  <c r="A1" i="6"/>
  <c r="D2" i="6"/>
  <c r="E2" i="6"/>
  <c r="F2" i="6" s="1"/>
  <c r="G2" i="6" s="1"/>
  <c r="H2" i="6" s="1"/>
  <c r="I2" i="6" s="1"/>
  <c r="J2" i="6" s="1"/>
  <c r="K2" i="6" s="1"/>
  <c r="L2" i="6" s="1"/>
  <c r="N2" i="6"/>
  <c r="O2" i="6" s="1"/>
  <c r="P2" i="6" s="1"/>
  <c r="R2" i="6"/>
  <c r="S2" i="6" s="1"/>
  <c r="U2" i="6"/>
  <c r="V2" i="6" s="1"/>
  <c r="W2" i="6" s="1"/>
  <c r="X2" i="6" s="1"/>
  <c r="Y2" i="6" s="1"/>
  <c r="Z2" i="6" s="1"/>
  <c r="AA2" i="6" s="1"/>
  <c r="AB2" i="6" s="1"/>
  <c r="AC2" i="6" s="1"/>
  <c r="AD2" i="6" s="1"/>
  <c r="AE2" i="6" s="1"/>
  <c r="AG2" i="6"/>
  <c r="AH2" i="6" s="1"/>
  <c r="AI2" i="6" s="1"/>
  <c r="AJ2" i="6" s="1"/>
  <c r="AK2" i="6" s="1"/>
  <c r="AL2" i="6" s="1"/>
  <c r="AM2" i="6" s="1"/>
  <c r="AN2" i="6" s="1"/>
  <c r="AO2" i="6" s="1"/>
  <c r="AP2" i="6" s="1"/>
  <c r="AQ2" i="6" s="1"/>
  <c r="AT2" i="6"/>
  <c r="AU2" i="6" s="1"/>
  <c r="AV2" i="6" s="1"/>
  <c r="AW2" i="6" s="1"/>
  <c r="AX2" i="6" s="1"/>
  <c r="AY2" i="6" s="1"/>
  <c r="AZ2" i="6" s="1"/>
  <c r="BA2" i="6" s="1"/>
  <c r="BB2" i="6" s="1"/>
  <c r="BC2" i="6" s="1"/>
  <c r="D13" i="6"/>
  <c r="E13" i="6" s="1"/>
  <c r="F13" i="6" s="1"/>
  <c r="G13" i="6" s="1"/>
  <c r="H13" i="6" s="1"/>
  <c r="I13" i="6" s="1"/>
  <c r="J13" i="6" s="1"/>
  <c r="K13" i="6" s="1"/>
  <c r="L13" i="6" s="1"/>
  <c r="M13" i="6" s="1"/>
  <c r="N13" i="6" s="1"/>
  <c r="O13" i="6" s="1"/>
  <c r="P13" i="6" s="1"/>
  <c r="Q13" i="6" s="1"/>
  <c r="R13" i="6" s="1"/>
  <c r="S13" i="6" s="1"/>
  <c r="T13" i="6" s="1"/>
  <c r="U13" i="6" s="1"/>
  <c r="V13" i="6" s="1"/>
  <c r="W13" i="6" s="1"/>
  <c r="X13" i="6" s="1"/>
  <c r="Y13" i="6" s="1"/>
  <c r="Z13" i="6" s="1"/>
  <c r="AA13" i="6" s="1"/>
  <c r="AB13" i="6" s="1"/>
  <c r="AC13" i="6" s="1"/>
  <c r="AD13" i="6" s="1"/>
  <c r="AE13" i="6" s="1"/>
  <c r="AF13" i="6" s="1"/>
  <c r="AG13" i="6" s="1"/>
  <c r="AH13" i="6" s="1"/>
  <c r="AI13" i="6" s="1"/>
  <c r="AJ13" i="6" s="1"/>
  <c r="AK13" i="6" s="1"/>
  <c r="AL13" i="6" s="1"/>
  <c r="AM13" i="6" s="1"/>
  <c r="AN13" i="6" s="1"/>
  <c r="AO13" i="6" s="1"/>
  <c r="AP13" i="6" s="1"/>
  <c r="AQ13" i="6" s="1"/>
  <c r="D14" i="6"/>
  <c r="E14" i="6" s="1"/>
  <c r="F14" i="6" s="1"/>
  <c r="G14" i="6" s="1"/>
  <c r="H14" i="6" s="1"/>
  <c r="I14" i="6" s="1"/>
  <c r="J14" i="6" s="1"/>
  <c r="K14" i="6" s="1"/>
  <c r="L14" i="6" s="1"/>
  <c r="M14" i="6" s="1"/>
  <c r="N14" i="6" s="1"/>
  <c r="O14" i="6" s="1"/>
  <c r="P14" i="6" s="1"/>
  <c r="Q14" i="6" s="1"/>
  <c r="R14" i="6" s="1"/>
  <c r="S14" i="6" s="1"/>
  <c r="T14" i="6" s="1"/>
  <c r="U14" i="6" s="1"/>
  <c r="V14" i="6" s="1"/>
  <c r="W14" i="6" s="1"/>
  <c r="X14" i="6" s="1"/>
  <c r="Y14" i="6" s="1"/>
  <c r="Z14" i="6" s="1"/>
  <c r="AA14" i="6" s="1"/>
  <c r="AB14" i="6" s="1"/>
  <c r="AC14" i="6" s="1"/>
  <c r="AD14" i="6" s="1"/>
  <c r="AE14" i="6" s="1"/>
  <c r="AF14" i="6" s="1"/>
  <c r="AG14" i="6" s="1"/>
  <c r="AH14" i="6" s="1"/>
  <c r="AI14" i="6" s="1"/>
  <c r="AJ14" i="6" s="1"/>
  <c r="AK14" i="6" s="1"/>
  <c r="AL14" i="6" s="1"/>
  <c r="AM14" i="6" s="1"/>
  <c r="AN14" i="6" s="1"/>
  <c r="AO14" i="6" s="1"/>
  <c r="AP14" i="6" s="1"/>
  <c r="AQ14" i="6" s="1"/>
  <c r="C16" i="6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P16" i="6"/>
  <c r="AQ16" i="6"/>
  <c r="AS16" i="6"/>
  <c r="AT16" i="6"/>
  <c r="AU16" i="6"/>
  <c r="AV16" i="6"/>
  <c r="AW16" i="6"/>
  <c r="AX16" i="6"/>
  <c r="AY16" i="6"/>
  <c r="AZ16" i="6"/>
  <c r="BA16" i="6"/>
  <c r="BB16" i="6"/>
  <c r="BC16" i="6"/>
  <c r="BD19" i="6"/>
  <c r="BD20" i="6"/>
  <c r="BD21" i="6"/>
  <c r="BD22" i="6"/>
  <c r="BD23" i="6"/>
  <c r="BD24" i="6"/>
  <c r="BD25" i="6"/>
  <c r="BD26" i="6"/>
  <c r="BD27" i="6"/>
  <c r="BD28" i="6"/>
  <c r="BD29" i="6"/>
  <c r="BD30" i="6"/>
  <c r="BD31" i="6"/>
  <c r="BD32" i="6"/>
  <c r="BD33" i="6"/>
  <c r="BD34" i="6"/>
  <c r="BD35" i="6"/>
  <c r="BD36" i="6"/>
  <c r="BD37" i="6"/>
  <c r="BD38" i="6"/>
  <c r="BD39" i="6"/>
  <c r="BD40" i="6"/>
  <c r="BD41" i="6"/>
  <c r="BD42" i="6"/>
  <c r="BD43" i="6"/>
  <c r="BD44" i="6"/>
  <c r="BD45" i="6"/>
  <c r="BD46" i="6"/>
  <c r="BD47" i="6"/>
  <c r="BD48" i="6"/>
  <c r="BD49" i="6"/>
  <c r="BD50" i="6"/>
  <c r="BD51" i="6"/>
  <c r="BD52" i="6"/>
  <c r="BD53" i="6"/>
  <c r="BD54" i="6"/>
  <c r="BD55" i="6"/>
  <c r="BD56" i="6"/>
  <c r="BD57" i="6"/>
  <c r="BD58" i="6"/>
  <c r="BD59" i="6"/>
  <c r="BD60" i="6"/>
  <c r="BD61" i="6"/>
  <c r="BD62" i="6"/>
  <c r="BD63" i="6"/>
  <c r="BD64" i="6"/>
  <c r="BD65" i="6"/>
  <c r="BD66" i="6"/>
  <c r="BD67" i="6"/>
  <c r="BD68" i="6"/>
  <c r="BD69" i="6"/>
  <c r="BD70" i="6"/>
  <c r="BD71" i="6"/>
  <c r="BD72" i="6"/>
  <c r="BD73" i="6"/>
  <c r="BD74" i="6"/>
  <c r="BD75" i="6"/>
  <c r="BD76" i="6"/>
  <c r="BD77" i="6"/>
  <c r="BD78" i="6"/>
  <c r="BD79" i="6"/>
  <c r="BD80" i="6"/>
  <c r="BD81" i="6"/>
  <c r="BD82" i="6"/>
  <c r="BD83" i="6"/>
  <c r="BD84" i="6"/>
  <c r="BD85" i="6"/>
  <c r="BD86" i="6"/>
  <c r="BD87" i="6"/>
  <c r="BD88" i="6"/>
  <c r="BD89" i="6"/>
  <c r="BD90" i="6"/>
  <c r="BD91" i="6"/>
  <c r="BD92" i="6"/>
  <c r="BD93" i="6"/>
  <c r="BD94" i="6"/>
  <c r="BD95" i="6"/>
  <c r="BD96" i="6"/>
  <c r="BD97" i="6"/>
  <c r="BD98" i="6"/>
  <c r="BD99" i="6"/>
  <c r="BD100" i="6"/>
  <c r="BD101" i="6"/>
  <c r="BD102" i="6"/>
  <c r="BD103" i="6"/>
  <c r="BD104" i="6"/>
  <c r="BD105" i="6"/>
  <c r="BD106" i="6"/>
  <c r="BD107" i="6"/>
  <c r="BD108" i="6"/>
  <c r="BD109" i="6"/>
  <c r="BD110" i="6"/>
  <c r="BD111" i="6"/>
  <c r="BD112" i="6"/>
  <c r="BD113" i="6"/>
  <c r="BD114" i="6"/>
  <c r="BD115" i="6"/>
  <c r="N16" i="7"/>
  <c r="M16" i="7"/>
  <c r="L16" i="7"/>
  <c r="K16" i="7"/>
  <c r="J16" i="7"/>
  <c r="I16" i="7"/>
  <c r="H16" i="7"/>
  <c r="E16" i="7"/>
  <c r="D16" i="7"/>
  <c r="C16" i="7" s="1"/>
  <c r="M5" i="3"/>
  <c r="M2" i="3"/>
  <c r="M6" i="3"/>
  <c r="M7" i="3"/>
  <c r="M8" i="3"/>
  <c r="M9" i="3"/>
  <c r="M3" i="3"/>
  <c r="M15" i="3"/>
  <c r="M13" i="3"/>
  <c r="M14" i="3"/>
  <c r="M10" i="3"/>
  <c r="M12" i="3"/>
  <c r="M11" i="3"/>
  <c r="M18" i="3"/>
  <c r="M16" i="3"/>
  <c r="M28" i="3"/>
  <c r="M20" i="3"/>
  <c r="M21" i="3"/>
  <c r="M24" i="3"/>
  <c r="M17" i="3"/>
  <c r="M25" i="3"/>
  <c r="M30" i="3"/>
  <c r="M23" i="3"/>
  <c r="M22" i="3"/>
  <c r="M26" i="3"/>
  <c r="M19" i="3"/>
  <c r="M33" i="3"/>
  <c r="M46" i="3"/>
  <c r="M27" i="3"/>
  <c r="M37" i="3"/>
  <c r="M38" i="3"/>
  <c r="M35" i="3"/>
  <c r="M41" i="3"/>
  <c r="M42" i="3"/>
  <c r="M43" i="3"/>
  <c r="M32" i="3"/>
  <c r="M29" i="3"/>
  <c r="M39" i="3"/>
  <c r="M31" i="3"/>
  <c r="M36" i="3"/>
  <c r="M40" i="3"/>
  <c r="M34" i="3"/>
  <c r="M48" i="3"/>
  <c r="M49" i="3"/>
  <c r="M51" i="3"/>
  <c r="M44" i="3"/>
  <c r="M47" i="3"/>
  <c r="M52" i="3"/>
  <c r="M54" i="3"/>
  <c r="M57" i="3"/>
  <c r="M67" i="3"/>
  <c r="M50" i="3"/>
  <c r="M56" i="3"/>
  <c r="M45" i="3"/>
  <c r="M63" i="3"/>
  <c r="M55" i="3"/>
  <c r="M59" i="3"/>
  <c r="M65" i="3"/>
  <c r="M53" i="3"/>
  <c r="M72" i="3"/>
  <c r="M62" i="3"/>
  <c r="M58" i="3"/>
  <c r="M64" i="3"/>
  <c r="M60" i="3"/>
  <c r="M70" i="3"/>
  <c r="M69" i="3"/>
  <c r="M68" i="3"/>
  <c r="M73" i="3"/>
  <c r="M66" i="3"/>
  <c r="M78" i="3"/>
  <c r="M77" i="3"/>
  <c r="M75" i="3"/>
  <c r="M76" i="3"/>
  <c r="M74" i="3"/>
  <c r="M61" i="3"/>
  <c r="M80" i="3"/>
  <c r="M71" i="3"/>
  <c r="M83" i="3"/>
  <c r="M81" i="3"/>
  <c r="M85" i="3"/>
  <c r="M88" i="3"/>
  <c r="M87" i="3"/>
  <c r="M79" i="3"/>
  <c r="M82" i="3"/>
  <c r="M92" i="3"/>
  <c r="M86" i="3"/>
  <c r="M91" i="3"/>
  <c r="M90" i="3"/>
  <c r="M93" i="3"/>
  <c r="M89" i="3"/>
  <c r="M84" i="3"/>
  <c r="M95" i="3"/>
  <c r="M96" i="3"/>
  <c r="M94" i="3"/>
  <c r="M97" i="3"/>
  <c r="M98" i="3"/>
  <c r="M99" i="3"/>
  <c r="M4" i="3"/>
  <c r="C6" i="3"/>
  <c r="C35" i="3"/>
  <c r="C45" i="3"/>
  <c r="D20" i="3"/>
  <c r="D21" i="3"/>
  <c r="D29" i="3"/>
  <c r="D14" i="3"/>
  <c r="D3" i="3"/>
  <c r="D10" i="3"/>
  <c r="D4" i="3"/>
  <c r="D2" i="3"/>
  <c r="D22" i="3"/>
  <c r="D19" i="3"/>
  <c r="D23" i="3"/>
  <c r="D15" i="3"/>
  <c r="D9" i="3"/>
  <c r="D8" i="3"/>
  <c r="D31" i="3"/>
  <c r="D37" i="3"/>
  <c r="D13" i="3"/>
  <c r="D43" i="3"/>
  <c r="D26" i="3"/>
  <c r="D39" i="3"/>
  <c r="D16" i="3"/>
  <c r="D34" i="3"/>
  <c r="D18" i="3"/>
  <c r="D32" i="3"/>
  <c r="D11" i="3"/>
  <c r="D7" i="3"/>
  <c r="D6" i="3"/>
  <c r="D35" i="3"/>
  <c r="D45" i="3"/>
  <c r="D24" i="3"/>
  <c r="D53" i="3"/>
  <c r="D27" i="3"/>
  <c r="D36" i="3"/>
  <c r="D85" i="3"/>
  <c r="D63" i="3"/>
  <c r="D84" i="3"/>
  <c r="D12" i="3"/>
  <c r="D42" i="3"/>
  <c r="D89" i="3"/>
  <c r="D66" i="3"/>
  <c r="D79" i="3"/>
  <c r="D93" i="3"/>
  <c r="D90" i="3"/>
  <c r="D56" i="3"/>
  <c r="D52" i="3"/>
  <c r="D74" i="3"/>
  <c r="D70" i="3"/>
  <c r="D44" i="3"/>
  <c r="D28" i="3"/>
  <c r="D88" i="3"/>
  <c r="D58" i="3"/>
  <c r="D62" i="3"/>
  <c r="D91" i="3"/>
  <c r="D64" i="3"/>
  <c r="D25" i="3"/>
  <c r="D5" i="3"/>
  <c r="D72" i="3"/>
  <c r="D50" i="3"/>
  <c r="D59" i="3"/>
  <c r="D60" i="3"/>
  <c r="D51" i="3"/>
  <c r="D54" i="3"/>
  <c r="D68" i="3"/>
  <c r="D87" i="3"/>
  <c r="D78" i="3"/>
  <c r="D49" i="3"/>
  <c r="D98" i="3"/>
  <c r="D96" i="3"/>
  <c r="D83" i="3"/>
  <c r="D65" i="3"/>
  <c r="D99" i="3"/>
  <c r="D94" i="3"/>
  <c r="D67" i="3"/>
  <c r="D97" i="3"/>
  <c r="D92" i="3"/>
  <c r="D81" i="3"/>
  <c r="D75" i="3"/>
  <c r="D77" i="3"/>
  <c r="D95" i="3"/>
  <c r="D61" i="3"/>
  <c r="D46" i="3"/>
  <c r="D47" i="3"/>
  <c r="D40" i="3"/>
  <c r="D57" i="3"/>
  <c r="D82" i="3"/>
  <c r="D69" i="3"/>
  <c r="D41" i="3"/>
  <c r="D38" i="3"/>
  <c r="D80" i="3"/>
  <c r="D48" i="3"/>
  <c r="D76" i="3"/>
  <c r="D33" i="3"/>
  <c r="D86" i="3"/>
  <c r="D73" i="3"/>
  <c r="D55" i="3"/>
  <c r="D71" i="3"/>
  <c r="D17" i="3"/>
  <c r="C20" i="3"/>
  <c r="C21" i="3"/>
  <c r="C29" i="3"/>
  <c r="C14" i="3"/>
  <c r="C3" i="3"/>
  <c r="C10" i="3"/>
  <c r="C4" i="3"/>
  <c r="C2" i="3"/>
  <c r="C22" i="3"/>
  <c r="C19" i="3"/>
  <c r="C23" i="3"/>
  <c r="C15" i="3"/>
  <c r="C9" i="3"/>
  <c r="C8" i="3"/>
  <c r="C31" i="3"/>
  <c r="C37" i="3"/>
  <c r="C13" i="3"/>
  <c r="C43" i="3"/>
  <c r="C26" i="3"/>
  <c r="C39" i="3"/>
  <c r="C16" i="3"/>
  <c r="C34" i="3"/>
  <c r="C18" i="3"/>
  <c r="C32" i="3"/>
  <c r="C11" i="3"/>
  <c r="C7" i="3"/>
  <c r="C24" i="3"/>
  <c r="C53" i="3"/>
  <c r="C27" i="3"/>
  <c r="C36" i="3"/>
  <c r="C85" i="3"/>
  <c r="C63" i="3"/>
  <c r="C84" i="3"/>
  <c r="C12" i="3"/>
  <c r="C42" i="3"/>
  <c r="C89" i="3"/>
  <c r="C66" i="3"/>
  <c r="C79" i="3"/>
  <c r="C93" i="3"/>
  <c r="C90" i="3"/>
  <c r="C56" i="3"/>
  <c r="C52" i="3"/>
  <c r="C74" i="3"/>
  <c r="C70" i="3"/>
  <c r="C44" i="3"/>
  <c r="C28" i="3"/>
  <c r="C88" i="3"/>
  <c r="C58" i="3"/>
  <c r="C62" i="3"/>
  <c r="C91" i="3"/>
  <c r="C64" i="3"/>
  <c r="C25" i="3"/>
  <c r="C5" i="3"/>
  <c r="C72" i="3"/>
  <c r="C30" i="3"/>
  <c r="C50" i="3"/>
  <c r="C59" i="3"/>
  <c r="C60" i="3"/>
  <c r="C51" i="3"/>
  <c r="C54" i="3"/>
  <c r="C68" i="3"/>
  <c r="C87" i="3"/>
  <c r="C78" i="3"/>
  <c r="C49" i="3"/>
  <c r="C98" i="3"/>
  <c r="C96" i="3"/>
  <c r="C83" i="3"/>
  <c r="C65" i="3"/>
  <c r="C99" i="3"/>
  <c r="C94" i="3"/>
  <c r="C67" i="3"/>
  <c r="C97" i="3"/>
  <c r="C92" i="3"/>
  <c r="C81" i="3"/>
  <c r="C75" i="3"/>
  <c r="C77" i="3"/>
  <c r="C95" i="3"/>
  <c r="C61" i="3"/>
  <c r="C46" i="3"/>
  <c r="C47" i="3"/>
  <c r="C40" i="3"/>
  <c r="C57" i="3"/>
  <c r="C82" i="3"/>
  <c r="C69" i="3"/>
  <c r="C41" i="3"/>
  <c r="C38" i="3"/>
  <c r="C80" i="3"/>
  <c r="C48" i="3"/>
  <c r="C76" i="3"/>
  <c r="C33" i="3"/>
  <c r="C86" i="3"/>
  <c r="C73" i="3"/>
  <c r="C55" i="3"/>
  <c r="C71" i="3"/>
  <c r="C17" i="3"/>
  <c r="E14" i="7"/>
  <c r="F14" i="7" s="1"/>
  <c r="G14" i="7" s="1"/>
  <c r="H14" i="7" s="1"/>
  <c r="I14" i="7" s="1"/>
  <c r="J14" i="7" s="1"/>
  <c r="K14" i="7" s="1"/>
  <c r="L14" i="7" s="1"/>
  <c r="M14" i="7" s="1"/>
  <c r="N14" i="7" s="1"/>
  <c r="D14" i="7"/>
  <c r="A1" i="7"/>
  <c r="D96" i="9" l="1"/>
  <c r="D88" i="9"/>
  <c r="D80" i="9"/>
  <c r="D72" i="9"/>
  <c r="D64" i="9"/>
  <c r="D56" i="9"/>
  <c r="D48" i="9"/>
  <c r="D40" i="9"/>
  <c r="D32" i="9"/>
  <c r="D24" i="9"/>
  <c r="D16" i="9"/>
  <c r="D8" i="9"/>
  <c r="D94" i="9"/>
  <c r="D86" i="9"/>
  <c r="D78" i="9"/>
  <c r="D70" i="9"/>
  <c r="D62" i="9"/>
  <c r="D54" i="9"/>
  <c r="D46" i="9"/>
  <c r="D38" i="9"/>
  <c r="D30" i="9"/>
  <c r="D22" i="9"/>
  <c r="D92" i="9"/>
  <c r="D84" i="9"/>
  <c r="D76" i="9"/>
  <c r="D68" i="9"/>
  <c r="D60" i="9"/>
  <c r="D52" i="9"/>
  <c r="D44" i="9"/>
  <c r="D36" i="9"/>
  <c r="D28" i="9"/>
  <c r="D20" i="9"/>
  <c r="D12" i="9"/>
  <c r="F45" i="3"/>
  <c r="F26" i="3"/>
  <c r="F21" i="3"/>
  <c r="F40" i="3"/>
  <c r="F82" i="3"/>
  <c r="F98" i="3"/>
  <c r="F97" i="3"/>
  <c r="F22" i="3"/>
  <c r="G22" i="3" s="1"/>
  <c r="F50" i="3"/>
  <c r="F43" i="3"/>
  <c r="F30" i="3"/>
  <c r="F2" i="3"/>
  <c r="F33" i="3"/>
  <c r="F57" i="3"/>
  <c r="G57" i="3" s="1"/>
  <c r="F93" i="3"/>
  <c r="F38" i="3"/>
  <c r="G38" i="3" s="1"/>
  <c r="F96" i="3"/>
  <c r="F90" i="3"/>
  <c r="F60" i="3"/>
  <c r="F75" i="3"/>
  <c r="F23" i="3"/>
  <c r="F17" i="3"/>
  <c r="F3" i="3"/>
  <c r="F8" i="3"/>
  <c r="G8" i="3" s="1"/>
  <c r="F70" i="3"/>
  <c r="F35" i="3"/>
  <c r="F80" i="3"/>
  <c r="F95" i="3"/>
  <c r="F71" i="3"/>
  <c r="F81" i="3"/>
  <c r="G81" i="3" s="1"/>
  <c r="F79" i="3"/>
  <c r="G79" i="3" s="1"/>
  <c r="F31" i="3"/>
  <c r="G31" i="3" s="1"/>
  <c r="F46" i="3"/>
  <c r="F53" i="3"/>
  <c r="G53" i="3" s="1"/>
  <c r="F12" i="3"/>
  <c r="F16" i="3"/>
  <c r="F28" i="3"/>
  <c r="G28" i="3" s="1"/>
  <c r="F15" i="3"/>
  <c r="G15" i="3" s="1"/>
  <c r="F44" i="3"/>
  <c r="G44" i="3" s="1"/>
  <c r="F78" i="3"/>
  <c r="G78" i="3" s="1"/>
  <c r="F24" i="3"/>
  <c r="F32" i="3"/>
  <c r="F5" i="3"/>
  <c r="F7" i="3"/>
  <c r="F99" i="3"/>
  <c r="F47" i="3"/>
  <c r="F37" i="3"/>
  <c r="F66" i="3"/>
  <c r="G66" i="3" s="1"/>
  <c r="F36" i="3"/>
  <c r="F11" i="3"/>
  <c r="F6" i="3"/>
  <c r="F83" i="3"/>
  <c r="F41" i="3"/>
  <c r="F89" i="3"/>
  <c r="J89" i="3" s="1"/>
  <c r="K89" i="3" s="1"/>
  <c r="F48" i="3"/>
  <c r="F84" i="3"/>
  <c r="G84" i="3" s="1"/>
  <c r="F18" i="3"/>
  <c r="J18" i="3" s="1"/>
  <c r="K18" i="3" s="1"/>
  <c r="F39" i="3"/>
  <c r="F27" i="3"/>
  <c r="G27" i="3" s="1"/>
  <c r="F20" i="3"/>
  <c r="F69" i="3"/>
  <c r="F94" i="3"/>
  <c r="F64" i="3"/>
  <c r="G64" i="3" s="1"/>
  <c r="F58" i="3"/>
  <c r="F76" i="3"/>
  <c r="F77" i="3"/>
  <c r="F68" i="3"/>
  <c r="G68" i="3" s="1"/>
  <c r="F56" i="3"/>
  <c r="F88" i="3"/>
  <c r="F29" i="3"/>
  <c r="G29" i="3" s="1"/>
  <c r="F34" i="3"/>
  <c r="G34" i="3" s="1"/>
  <c r="F13" i="3"/>
  <c r="G13" i="3" s="1"/>
  <c r="F74" i="3"/>
  <c r="F9" i="3"/>
  <c r="G9" i="3" s="1"/>
  <c r="F59" i="3"/>
  <c r="G59" i="3" s="1"/>
  <c r="F62" i="3"/>
  <c r="G62" i="3" s="1"/>
  <c r="F61" i="3"/>
  <c r="G61" i="3" s="1"/>
  <c r="F87" i="3"/>
  <c r="J87" i="3" s="1"/>
  <c r="K87" i="3" s="1"/>
  <c r="F25" i="3"/>
  <c r="J25" i="3" s="1"/>
  <c r="K25" i="3" s="1"/>
  <c r="F55" i="3"/>
  <c r="G55" i="3" s="1"/>
  <c r="F49" i="3"/>
  <c r="F63" i="3"/>
  <c r="F4" i="3"/>
  <c r="G4" i="3" s="1"/>
  <c r="F65" i="3"/>
  <c r="F10" i="3"/>
  <c r="F85" i="3"/>
  <c r="G85" i="3" s="1"/>
  <c r="F67" i="3"/>
  <c r="G67" i="3" s="1"/>
  <c r="F54" i="3"/>
  <c r="G54" i="3" s="1"/>
  <c r="F14" i="3"/>
  <c r="F42" i="3"/>
  <c r="F51" i="3"/>
  <c r="F52" i="3"/>
  <c r="G52" i="3" s="1"/>
  <c r="F86" i="3"/>
  <c r="F72" i="3"/>
  <c r="F19" i="3"/>
  <c r="G19" i="3" s="1"/>
  <c r="F92" i="3"/>
  <c r="G92" i="3" s="1"/>
  <c r="F73" i="3"/>
  <c r="F91" i="3"/>
  <c r="AT13" i="6"/>
  <c r="AU13" i="6" s="1"/>
  <c r="AV13" i="6" s="1"/>
  <c r="AW13" i="6" s="1"/>
  <c r="AX13" i="6" s="1"/>
  <c r="AY13" i="6" s="1"/>
  <c r="AZ13" i="6" s="1"/>
  <c r="BA13" i="6" s="1"/>
  <c r="BB13" i="6" s="1"/>
  <c r="BC13" i="6" s="1"/>
  <c r="AT14" i="6"/>
  <c r="AU14" i="6" s="1"/>
  <c r="AV14" i="6" s="1"/>
  <c r="AW14" i="6" s="1"/>
  <c r="AX14" i="6" s="1"/>
  <c r="AY14" i="6" s="1"/>
  <c r="AZ14" i="6" s="1"/>
  <c r="BA14" i="6" s="1"/>
  <c r="BB14" i="6" s="1"/>
  <c r="BC14" i="6" s="1"/>
  <c r="G71" i="3"/>
  <c r="G94" i="3"/>
  <c r="G72" i="3"/>
  <c r="G36" i="3"/>
  <c r="G11" i="3"/>
  <c r="G20" i="3"/>
  <c r="G76" i="3"/>
  <c r="G40" i="3"/>
  <c r="G98" i="3"/>
  <c r="G56" i="3"/>
  <c r="G35" i="3"/>
  <c r="G41" i="3"/>
  <c r="G95" i="3"/>
  <c r="G99" i="3"/>
  <c r="G5" i="3"/>
  <c r="G73" i="3"/>
  <c r="G69" i="3"/>
  <c r="G77" i="3"/>
  <c r="G65" i="3"/>
  <c r="J70" i="3"/>
  <c r="K70" i="3" s="1"/>
  <c r="G10" i="3"/>
  <c r="G39" i="3"/>
  <c r="G14" i="3"/>
  <c r="G6" i="3"/>
  <c r="G82" i="3"/>
  <c r="G33" i="3"/>
  <c r="G96" i="3"/>
  <c r="G60" i="3"/>
  <c r="G91" i="3"/>
  <c r="G12" i="3"/>
  <c r="G45" i="3"/>
  <c r="G16" i="3"/>
  <c r="G3" i="3"/>
  <c r="G26" i="3"/>
  <c r="G23" i="3"/>
  <c r="G86" i="3"/>
  <c r="G75" i="3"/>
  <c r="G83" i="3"/>
  <c r="G51" i="3"/>
  <c r="G74" i="3"/>
  <c r="G42" i="3"/>
  <c r="G24" i="3"/>
  <c r="G32" i="3"/>
  <c r="G37" i="3"/>
  <c r="G2" i="3"/>
  <c r="G17" i="3"/>
  <c r="G80" i="3"/>
  <c r="G46" i="3"/>
  <c r="G30" i="3"/>
  <c r="G88" i="3"/>
  <c r="G93" i="3"/>
  <c r="G7" i="3"/>
  <c r="G43" i="3"/>
  <c r="G21" i="3"/>
  <c r="G87" i="3" l="1"/>
  <c r="J13" i="3"/>
  <c r="K13" i="3" s="1"/>
  <c r="J28" i="3"/>
  <c r="K28" i="3" s="1"/>
  <c r="J94" i="3"/>
  <c r="K94" i="3" s="1"/>
  <c r="J20" i="3"/>
  <c r="K20" i="3" s="1"/>
  <c r="J71" i="3"/>
  <c r="K71" i="3" s="1"/>
  <c r="J40" i="3"/>
  <c r="K40" i="3" s="1"/>
  <c r="J11" i="3"/>
  <c r="K11" i="3" s="1"/>
  <c r="J55" i="3"/>
  <c r="K55" i="3" s="1"/>
  <c r="J76" i="3"/>
  <c r="K76" i="3" s="1"/>
  <c r="J22" i="3"/>
  <c r="K22" i="3" s="1"/>
  <c r="J72" i="3"/>
  <c r="K72" i="3" s="1"/>
  <c r="J41" i="3"/>
  <c r="K41" i="3" s="1"/>
  <c r="J54" i="3"/>
  <c r="K54" i="3" s="1"/>
  <c r="J61" i="3"/>
  <c r="K61" i="3" s="1"/>
  <c r="G25" i="3"/>
  <c r="J84" i="3"/>
  <c r="K84" i="3" s="1"/>
  <c r="J96" i="3"/>
  <c r="K96" i="3" s="1"/>
  <c r="G70" i="3"/>
  <c r="J10" i="3"/>
  <c r="K10" i="3" s="1"/>
  <c r="J4" i="3"/>
  <c r="K4" i="3" s="1"/>
  <c r="J74" i="3"/>
  <c r="K74" i="3" s="1"/>
  <c r="J38" i="3"/>
  <c r="K38" i="3" s="1"/>
  <c r="G18" i="3"/>
  <c r="J79" i="3"/>
  <c r="K79" i="3" s="1"/>
  <c r="J59" i="3"/>
  <c r="K59" i="3" s="1"/>
  <c r="J99" i="3"/>
  <c r="K99" i="3" s="1"/>
  <c r="J36" i="3"/>
  <c r="K36" i="3" s="1"/>
  <c r="J31" i="3"/>
  <c r="K31" i="3" s="1"/>
  <c r="J64" i="3"/>
  <c r="K64" i="3" s="1"/>
  <c r="J27" i="3"/>
  <c r="K27" i="3" s="1"/>
  <c r="J44" i="3"/>
  <c r="K44" i="3" s="1"/>
  <c r="J9" i="3"/>
  <c r="K9" i="3" s="1"/>
  <c r="J15" i="3"/>
  <c r="K15" i="3" s="1"/>
  <c r="J3" i="3"/>
  <c r="K3" i="3" s="1"/>
  <c r="J39" i="3"/>
  <c r="K39" i="3" s="1"/>
  <c r="J12" i="3"/>
  <c r="K12" i="3" s="1"/>
  <c r="J5" i="3"/>
  <c r="K5" i="3" s="1"/>
  <c r="J56" i="3"/>
  <c r="K56" i="3" s="1"/>
  <c r="J82" i="3"/>
  <c r="K82" i="3" s="1"/>
  <c r="J35" i="3"/>
  <c r="K35" i="3" s="1"/>
  <c r="J53" i="3"/>
  <c r="K53" i="3" s="1"/>
  <c r="J98" i="3"/>
  <c r="K98" i="3" s="1"/>
  <c r="J81" i="3"/>
  <c r="K81" i="3" s="1"/>
  <c r="J73" i="3"/>
  <c r="K73" i="3" s="1"/>
  <c r="J92" i="3"/>
  <c r="K92" i="3" s="1"/>
  <c r="J62" i="3"/>
  <c r="K62" i="3" s="1"/>
  <c r="J52" i="3"/>
  <c r="K52" i="3" s="1"/>
  <c r="J34" i="3"/>
  <c r="K34" i="3" s="1"/>
  <c r="J69" i="3"/>
  <c r="K69" i="3" s="1"/>
  <c r="J8" i="3"/>
  <c r="K8" i="3" s="1"/>
  <c r="J57" i="3"/>
  <c r="K57" i="3" s="1"/>
  <c r="J66" i="3"/>
  <c r="K66" i="3" s="1"/>
  <c r="J16" i="3"/>
  <c r="K16" i="3" s="1"/>
  <c r="J68" i="3"/>
  <c r="K68" i="3" s="1"/>
  <c r="J65" i="3"/>
  <c r="K65" i="3" s="1"/>
  <c r="J95" i="3"/>
  <c r="K95" i="3" s="1"/>
  <c r="J77" i="3"/>
  <c r="K77" i="3" s="1"/>
  <c r="J14" i="3"/>
  <c r="K14" i="3" s="1"/>
  <c r="G89" i="3"/>
  <c r="J86" i="3"/>
  <c r="K86" i="3" s="1"/>
  <c r="J33" i="3"/>
  <c r="K33" i="3" s="1"/>
  <c r="J6" i="3"/>
  <c r="K6" i="3" s="1"/>
  <c r="J51" i="3"/>
  <c r="K51" i="3" s="1"/>
  <c r="J83" i="3"/>
  <c r="K83" i="3" s="1"/>
  <c r="J91" i="3"/>
  <c r="K91" i="3" s="1"/>
  <c r="J24" i="3"/>
  <c r="K24" i="3" s="1"/>
  <c r="J45" i="3"/>
  <c r="K45" i="3" s="1"/>
  <c r="J75" i="3"/>
  <c r="K75" i="3" s="1"/>
  <c r="J37" i="3"/>
  <c r="K37" i="3" s="1"/>
  <c r="J60" i="3"/>
  <c r="K60" i="3" s="1"/>
  <c r="J29" i="3"/>
  <c r="K29" i="3" s="1"/>
  <c r="J23" i="3"/>
  <c r="K23" i="3" s="1"/>
  <c r="J42" i="3"/>
  <c r="K42" i="3" s="1"/>
  <c r="J26" i="3"/>
  <c r="K26" i="3" s="1"/>
  <c r="J58" i="3"/>
  <c r="K58" i="3" s="1"/>
  <c r="G58" i="3"/>
  <c r="J21" i="3"/>
  <c r="K21" i="3" s="1"/>
  <c r="G49" i="3"/>
  <c r="J49" i="3"/>
  <c r="K49" i="3" s="1"/>
  <c r="J43" i="3"/>
  <c r="K43" i="3" s="1"/>
  <c r="J46" i="3"/>
  <c r="K46" i="3" s="1"/>
  <c r="J78" i="3"/>
  <c r="K78" i="3" s="1"/>
  <c r="G50" i="3"/>
  <c r="J50" i="3"/>
  <c r="K50" i="3" s="1"/>
  <c r="J19" i="3"/>
  <c r="K19" i="3" s="1"/>
  <c r="J67" i="3"/>
  <c r="K67" i="3" s="1"/>
  <c r="G47" i="3"/>
  <c r="J47" i="3"/>
  <c r="K47" i="3" s="1"/>
  <c r="J7" i="3"/>
  <c r="K7" i="3" s="1"/>
  <c r="J80" i="3"/>
  <c r="K80" i="3" s="1"/>
  <c r="J97" i="3"/>
  <c r="K97" i="3" s="1"/>
  <c r="G97" i="3"/>
  <c r="J85" i="3"/>
  <c r="K85" i="3" s="1"/>
  <c r="G90" i="3"/>
  <c r="J90" i="3"/>
  <c r="K90" i="3" s="1"/>
  <c r="G48" i="3"/>
  <c r="J48" i="3"/>
  <c r="K48" i="3" s="1"/>
  <c r="J93" i="3"/>
  <c r="K93" i="3" s="1"/>
  <c r="G63" i="3"/>
  <c r="J63" i="3"/>
  <c r="K63" i="3" s="1"/>
  <c r="J88" i="3"/>
  <c r="K88" i="3" s="1"/>
  <c r="J2" i="3"/>
  <c r="K2" i="3" s="1"/>
  <c r="J30" i="3"/>
  <c r="K30" i="3" s="1"/>
  <c r="J32" i="3"/>
  <c r="K32" i="3" s="1"/>
  <c r="J17" i="3" l="1"/>
  <c r="K17" i="3" s="1"/>
</calcChain>
</file>

<file path=xl/sharedStrings.xml><?xml version="1.0" encoding="utf-8"?>
<sst xmlns="http://schemas.openxmlformats.org/spreadsheetml/2006/main" count="1361" uniqueCount="328">
  <si>
    <t>Kommunernes budgetter, grupperinger med tekst - efter prisenhed, art, område, tid og dranst funktion og gruppering</t>
  </si>
  <si>
    <t>Enhed: 1.000 kr.</t>
  </si>
  <si>
    <t>2026</t>
  </si>
  <si>
    <t>Finansiering - 7.68.95 Anden skat på fast ejendom - Grp. 3 Dækningsafgift af forretningsejendommes grundværdi</t>
  </si>
  <si>
    <t>Løbende priser (1.000 kr.)</t>
  </si>
  <si>
    <t>I alt (netto)</t>
  </si>
  <si>
    <t>Hele landet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</si>
  <si>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</si>
  <si>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</si>
  <si>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</si>
  <si>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</si>
  <si>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</si>
  <si>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</si>
  <si>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</si>
  <si>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</si>
  <si>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</si>
  <si>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</si>
  <si>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</si>
  <si>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</si>
  <si>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</si>
  <si>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</si>
  <si>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</si>
  <si>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</si>
  <si>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</si>
  <si>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</si>
  <si>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</si>
  <si>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</si>
  <si>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</si>
  <si>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</si>
  <si>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</si>
  <si>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</si>
  <si>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</si>
  <si>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</si>
  <si>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</si>
  <si>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</si>
  <si>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</si>
  <si>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</si>
  <si>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</si>
  <si>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</si>
  <si>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</si>
  <si>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</si>
  <si>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</si>
  <si>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</si>
  <si>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</si>
  <si>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</si>
  <si>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</si>
  <si>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</si>
  <si>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</si>
  <si>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</si>
  <si>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</si>
  <si>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</si>
  <si>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</si>
  <si>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</si>
  <si>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</si>
  <si>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</si>
  <si>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</si>
  <si>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</si>
  <si>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</si>
  <si>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</si>
  <si>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</si>
  <si>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</si>
  <si>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</si>
  <si>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</si>
  <si>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</si>
  <si>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</si>
  <si>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</si>
  <si>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</si>
  <si>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</si>
  <si>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</si>
  <si>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</si>
  <si>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</si>
  <si>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</si>
  <si>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</si>
  <si>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</si>
  <si>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</si>
  <si>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</si>
  <si>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</si>
  <si>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</si>
  <si>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</si>
  <si>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</si>
  <si>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</si>
  <si>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</si>
  <si>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</si>
  <si>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</si>
  <si>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</si>
  <si>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</si>
  <si>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</si>
  <si>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</si>
  <si>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</si>
  <si>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</si>
  <si>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</si>
  <si>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</si>
  <si>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</si>
  <si>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</si>
  <si>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</si>
  <si>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</si>
  <si>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</si>
  <si>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</si>
  <si>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</si>
  <si>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</si>
  <si>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</si>
  <si>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</si>
  <si>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Aalborg</t>
  </si>
  <si>
    <t xml:space="preserve">Data bliver ikke revideret. Senere rettelser kan dog forekomme, hvis der opdages fejl i data eller databehandlingen. Disse rettelser vil slå igennem i statistikken som enten ekstraordinære rettelser eller i forbindelse med planlagte opdateringer af statistikken. Se alle ændringer i tabellerne siden december 2020 vedrørende budgetter og årsregnskaber for kommuner og regioner i Statistikdokumentationen under &amp;quot;Præcision og pålidelighed&amp;quot; (Praksis for revisioner): https://www.dst.dk/da/Statistik/dokumentation/statistikdokumentation/budgetter-og-aarsregnskaber-for-kommuner-og-regioner/praecision-og-paalidelighed </t>
  </si>
  <si>
    <t>Kommune</t>
  </si>
  <si>
    <t>Beskatningsgrundlag</t>
  </si>
  <si>
    <t>Selskabsskat</t>
  </si>
  <si>
    <t>Tilskud og udligning</t>
  </si>
  <si>
    <t>Vesthimmerland</t>
  </si>
  <si>
    <t>Nordfyn</t>
  </si>
  <si>
    <t>Provenu vedr. selskabsskat 1.000 kr. (1)</t>
  </si>
  <si>
    <t>Navn</t>
  </si>
  <si>
    <t>Nr</t>
  </si>
  <si>
    <t>Dæknings afgifter vedr. offentlige ejendomme</t>
  </si>
  <si>
    <t>samle 1</t>
  </si>
  <si>
    <t>samle 2</t>
  </si>
  <si>
    <t>samle 3</t>
  </si>
  <si>
    <t>samle 4.1</t>
  </si>
  <si>
    <t>samle 4.2</t>
  </si>
  <si>
    <t>samle 4.3</t>
  </si>
  <si>
    <t>knr</t>
  </si>
  <si>
    <t>kommunenavn</t>
  </si>
  <si>
    <t xml:space="preserve"> Udlig-</t>
  </si>
  <si>
    <t xml:space="preserve"> Tillæg</t>
  </si>
  <si>
    <t xml:space="preserve"> Finan-</t>
  </si>
  <si>
    <t xml:space="preserve"> Over-</t>
  </si>
  <si>
    <t xml:space="preserve"> Korrek-</t>
  </si>
  <si>
    <t xml:space="preserve"> Særlig</t>
  </si>
  <si>
    <t xml:space="preserve"> Tilskud</t>
  </si>
  <si>
    <t xml:space="preserve"> Bidrag</t>
  </si>
  <si>
    <t xml:space="preserve"> Ordinært</t>
  </si>
  <si>
    <t xml:space="preserve"> Betinget</t>
  </si>
  <si>
    <t>Ekstra</t>
  </si>
  <si>
    <t xml:space="preserve"> Moms-</t>
  </si>
  <si>
    <t>Om-</t>
  </si>
  <si>
    <t>Kompen-</t>
  </si>
  <si>
    <t xml:space="preserve"> Indivi-</t>
  </si>
  <si>
    <t xml:space="preserve"> Midler-</t>
  </si>
  <si>
    <t xml:space="preserve"> Per-</t>
  </si>
  <si>
    <t xml:space="preserve"> ning</t>
  </si>
  <si>
    <t xml:space="preserve"> for kom-</t>
  </si>
  <si>
    <t xml:space="preserve"> siering</t>
  </si>
  <si>
    <t xml:space="preserve"> udlig-</t>
  </si>
  <si>
    <t xml:space="preserve"> tion</t>
  </si>
  <si>
    <t xml:space="preserve"> for</t>
  </si>
  <si>
    <t xml:space="preserve"> kom-</t>
  </si>
  <si>
    <t xml:space="preserve"> vedr.</t>
  </si>
  <si>
    <t xml:space="preserve"> blok-</t>
  </si>
  <si>
    <t xml:space="preserve"> sierings-</t>
  </si>
  <si>
    <t>finan-</t>
  </si>
  <si>
    <t xml:space="preserve"> til</t>
  </si>
  <si>
    <t xml:space="preserve"> til kom-</t>
  </si>
  <si>
    <t xml:space="preserve"> kompen-</t>
  </si>
  <si>
    <t>stil-</t>
  </si>
  <si>
    <t>sations-</t>
  </si>
  <si>
    <t xml:space="preserve"> duelle</t>
  </si>
  <si>
    <t xml:space="preserve"> tidigt</t>
  </si>
  <si>
    <t xml:space="preserve"> manent</t>
  </si>
  <si>
    <t xml:space="preserve"> duel</t>
  </si>
  <si>
    <t>(tom)</t>
  </si>
  <si>
    <t xml:space="preserve"> af</t>
  </si>
  <si>
    <t xml:space="preserve"> muner</t>
  </si>
  <si>
    <t xml:space="preserve"> udgifts-</t>
  </si>
  <si>
    <t xml:space="preserve"> pen-</t>
  </si>
  <si>
    <t xml:space="preserve"> ind-</t>
  </si>
  <si>
    <t xml:space="preserve"> tilskud</t>
  </si>
  <si>
    <t xml:space="preserve"> bedre</t>
  </si>
  <si>
    <t xml:space="preserve"> generelt</t>
  </si>
  <si>
    <t xml:space="preserve"> styrket</t>
  </si>
  <si>
    <t xml:space="preserve"> værdig</t>
  </si>
  <si>
    <t xml:space="preserve"> bekæm-</t>
  </si>
  <si>
    <t xml:space="preserve"> udsatte</t>
  </si>
  <si>
    <t xml:space="preserve"> grænse-</t>
  </si>
  <si>
    <t xml:space="preserve"> høj</t>
  </si>
  <si>
    <t xml:space="preserve"> Furesø</t>
  </si>
  <si>
    <t xml:space="preserve"> vanske-</t>
  </si>
  <si>
    <t xml:space="preserve"> nedsæt-</t>
  </si>
  <si>
    <t xml:space="preserve"> sation</t>
  </si>
  <si>
    <t>færge-</t>
  </si>
  <si>
    <t>lings-</t>
  </si>
  <si>
    <t>tilskud</t>
  </si>
  <si>
    <t xml:space="preserve"> mod-</t>
  </si>
  <si>
    <t xml:space="preserve"> beskat-</t>
  </si>
  <si>
    <t xml:space="preserve"> med</t>
  </si>
  <si>
    <t xml:space="preserve"> tillæg</t>
  </si>
  <si>
    <t xml:space="preserve"> over-</t>
  </si>
  <si>
    <t xml:space="preserve"> behov</t>
  </si>
  <si>
    <t xml:space="preserve"> vandrer</t>
  </si>
  <si>
    <t xml:space="preserve"> sel-</t>
  </si>
  <si>
    <t xml:space="preserve"> dæk-</t>
  </si>
  <si>
    <t xml:space="preserve"> kvalitet</t>
  </si>
  <si>
    <t xml:space="preserve"> løft i</t>
  </si>
  <si>
    <t xml:space="preserve"> ældre-</t>
  </si>
  <si>
    <t xml:space="preserve"> pelse</t>
  </si>
  <si>
    <t xml:space="preserve"> ø-</t>
  </si>
  <si>
    <t xml:space="preserve"> hoved-</t>
  </si>
  <si>
    <t xml:space="preserve"> nære</t>
  </si>
  <si>
    <t xml:space="preserve"> krimi-</t>
  </si>
  <si>
    <t xml:space="preserve"> Kom-</t>
  </si>
  <si>
    <t xml:space="preserve"> ligt</t>
  </si>
  <si>
    <t xml:space="preserve"> telse</t>
  </si>
  <si>
    <t>drift</t>
  </si>
  <si>
    <t>støtte</t>
  </si>
  <si>
    <t>vedr.</t>
  </si>
  <si>
    <t xml:space="preserve"> regning</t>
  </si>
  <si>
    <t xml:space="preserve"> nings-</t>
  </si>
  <si>
    <t xml:space="preserve"> lavt</t>
  </si>
  <si>
    <t xml:space="preserve"> højt</t>
  </si>
  <si>
    <t xml:space="preserve"> og</t>
  </si>
  <si>
    <t xml:space="preserve"> skabs-</t>
  </si>
  <si>
    <t xml:space="preserve"> service-</t>
  </si>
  <si>
    <t xml:space="preserve"> anlæg</t>
  </si>
  <si>
    <t xml:space="preserve"> i dag-</t>
  </si>
  <si>
    <t xml:space="preserve"> pleje</t>
  </si>
  <si>
    <t xml:space="preserve"> stads-</t>
  </si>
  <si>
    <t xml:space="preserve"> nalitet</t>
  </si>
  <si>
    <t xml:space="preserve"> mune</t>
  </si>
  <si>
    <t xml:space="preserve"> stillede</t>
  </si>
  <si>
    <t xml:space="preserve"> på øer</t>
  </si>
  <si>
    <t xml:space="preserve"> færge-</t>
  </si>
  <si>
    <t>(færger)</t>
  </si>
  <si>
    <t>netto-</t>
  </si>
  <si>
    <t xml:space="preserve"> skatte-</t>
  </si>
  <si>
    <t xml:space="preserve"> sfa.</t>
  </si>
  <si>
    <t xml:space="preserve"> grundlag</t>
  </si>
  <si>
    <t xml:space="preserve"> efter-</t>
  </si>
  <si>
    <t xml:space="preserve"> skat</t>
  </si>
  <si>
    <t xml:space="preserve"> afgift</t>
  </si>
  <si>
    <t xml:space="preserve"> udgifter</t>
  </si>
  <si>
    <t xml:space="preserve"> tilbud</t>
  </si>
  <si>
    <t xml:space="preserve"> plejen</t>
  </si>
  <si>
    <t xml:space="preserve"> ensom-</t>
  </si>
  <si>
    <t xml:space="preserve"> yder-</t>
  </si>
  <si>
    <t xml:space="preserve"> i visse</t>
  </si>
  <si>
    <t xml:space="preserve"> lige</t>
  </si>
  <si>
    <t xml:space="preserve"> mindre</t>
  </si>
  <si>
    <t xml:space="preserve"> uden</t>
  </si>
  <si>
    <t xml:space="preserve"> takster</t>
  </si>
  <si>
    <t>tab sfa.</t>
  </si>
  <si>
    <t xml:space="preserve"> hed på</t>
  </si>
  <si>
    <t xml:space="preserve"> bolig-</t>
  </si>
  <si>
    <t xml:space="preserve"> økono-</t>
  </si>
  <si>
    <t xml:space="preserve"> øer</t>
  </si>
  <si>
    <t xml:space="preserve"> fast</t>
  </si>
  <si>
    <t>ændring</t>
  </si>
  <si>
    <t xml:space="preserve"> telser</t>
  </si>
  <si>
    <t xml:space="preserve"> stig-</t>
  </si>
  <si>
    <t xml:space="preserve"> mere</t>
  </si>
  <si>
    <t xml:space="preserve"> områder</t>
  </si>
  <si>
    <t xml:space="preserve"> miske</t>
  </si>
  <si>
    <t xml:space="preserve"> forbin-</t>
  </si>
  <si>
    <t xml:space="preserve"> gods-</t>
  </si>
  <si>
    <t xml:space="preserve"> passa-</t>
  </si>
  <si>
    <t>i dæk-</t>
  </si>
  <si>
    <t>(ØA)</t>
  </si>
  <si>
    <t>(Udl.ref)</t>
  </si>
  <si>
    <t xml:space="preserve"> ninger</t>
  </si>
  <si>
    <t xml:space="preserve"> området</t>
  </si>
  <si>
    <t xml:space="preserve"> vilkår</t>
  </si>
  <si>
    <t xml:space="preserve"> delse</t>
  </si>
  <si>
    <t xml:space="preserve"> transport</t>
  </si>
  <si>
    <t xml:space="preserve"> gerer mv.</t>
  </si>
  <si>
    <t>nings-</t>
  </si>
  <si>
    <t>2022-2023</t>
  </si>
  <si>
    <t xml:space="preserve"> 2024-2025</t>
  </si>
  <si>
    <t xml:space="preserve"> 2021-2022</t>
  </si>
  <si>
    <t>2023-2024</t>
  </si>
  <si>
    <t>2024-2025</t>
  </si>
  <si>
    <t xml:space="preserve"> 2020-2021</t>
  </si>
  <si>
    <t>afgiften</t>
  </si>
  <si>
    <t>Kommuner i alt</t>
  </si>
  <si>
    <t xml:space="preserve"> </t>
  </si>
  <si>
    <t>lukkes sammen</t>
  </si>
  <si>
    <t xml:space="preserve"> Udskriv-</t>
  </si>
  <si>
    <t xml:space="preserve"> Indkomst-</t>
  </si>
  <si>
    <t xml:space="preserve"> Grund-</t>
  </si>
  <si>
    <t>Beregnings-</t>
  </si>
  <si>
    <t xml:space="preserve"> Beskat-</t>
  </si>
  <si>
    <t xml:space="preserve"> Udgifts-</t>
  </si>
  <si>
    <t xml:space="preserve"> Samlet</t>
  </si>
  <si>
    <t xml:space="preserve"> skylds-</t>
  </si>
  <si>
    <t>tekniske</t>
  </si>
  <si>
    <t xml:space="preserve"> antal</t>
  </si>
  <si>
    <t xml:space="preserve"> procent</t>
  </si>
  <si>
    <t xml:space="preserve"> promille,</t>
  </si>
  <si>
    <t xml:space="preserve"> provenu</t>
  </si>
  <si>
    <t xml:space="preserve"> grund-</t>
  </si>
  <si>
    <t xml:space="preserve"> indbyg-</t>
  </si>
  <si>
    <t xml:space="preserve"> pr.</t>
  </si>
  <si>
    <t xml:space="preserve"> øvrige</t>
  </si>
  <si>
    <t xml:space="preserve"> produk-</t>
  </si>
  <si>
    <t xml:space="preserve"> værdier,</t>
  </si>
  <si>
    <t xml:space="preserve"> gere</t>
  </si>
  <si>
    <t xml:space="preserve"> indbygger</t>
  </si>
  <si>
    <t xml:space="preserve"> ejen-</t>
  </si>
  <si>
    <t xml:space="preserve"> tions-</t>
  </si>
  <si>
    <t xml:space="preserve"> (IM-</t>
  </si>
  <si>
    <t xml:space="preserve"> domme</t>
  </si>
  <si>
    <t xml:space="preserve"> jord</t>
  </si>
  <si>
    <t xml:space="preserve"> skøn)</t>
  </si>
  <si>
    <t xml:space="preserve">Anvendes </t>
  </si>
  <si>
    <t>ikke</t>
  </si>
  <si>
    <t>i 2024</t>
  </si>
  <si>
    <t xml:space="preserve">Kommuner i alt </t>
  </si>
  <si>
    <t>---</t>
  </si>
  <si>
    <t>Samlet 1</t>
  </si>
  <si>
    <t>Samlet 2</t>
  </si>
  <si>
    <t>Pr. indbygger</t>
  </si>
  <si>
    <t>Rang før udligning</t>
  </si>
  <si>
    <t>Rang efter udligning</t>
  </si>
  <si>
    <t>bykommune</t>
  </si>
  <si>
    <t>mindre bykommune</t>
  </si>
  <si>
    <t>mellemkommune</t>
  </si>
  <si>
    <t>yderkommune</t>
  </si>
  <si>
    <t>nr</t>
  </si>
  <si>
    <t>type</t>
  </si>
  <si>
    <t>Kom.type IM</t>
  </si>
  <si>
    <t>Tilskud</t>
  </si>
  <si>
    <t>til kom-</t>
  </si>
  <si>
    <t>muner</t>
  </si>
  <si>
    <t>der</t>
  </si>
  <si>
    <t>valgte</t>
  </si>
  <si>
    <t>stats-</t>
  </si>
  <si>
    <t>garanti</t>
  </si>
  <si>
    <t>1 2024</t>
  </si>
  <si>
    <t>Dækningsafgift offentlig</t>
  </si>
  <si>
    <t>Dækningsafgift privat</t>
  </si>
  <si>
    <t>Bevægelse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</si>
</sst>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9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Helvetica"/>
      <family val="2"/>
    </font>
    <font>
      <sz val="8"/>
      <name val="Helvetica"/>
      <family val="2"/>
    </font>
    <font>
      <sz val="10"/>
      <name val="Helvetica"/>
      <family val="2"/>
    </font>
    <font>
      <sz val="8"/>
      <color rgb="FF0061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3F3F3F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3F3F3F"/>
      </bottom>
      <diagonal/>
    </border>
    <border>
      <left/>
      <right/>
      <top style="thin">
        <color rgb="FFB2B2B2"/>
      </top>
      <bottom style="thin">
        <color rgb="FF3F3F3F"/>
      </bottom>
      <diagonal/>
    </border>
    <border>
      <left/>
      <right style="thin">
        <color rgb="FFB2B2B2"/>
      </right>
      <top style="thin">
        <color rgb="FFB2B2B2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rgb="FF7F7F7F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 applyNumberFormat="0" applyBorder="0" applyAlignment="0"/>
    <xf numFmtId="9" fontId="6" fillId="0" borderId="0" applyFon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4" borderId="1" applyNumberFormat="0" applyAlignment="0" applyProtection="0"/>
    <xf numFmtId="0" fontId="6" fillId="5" borderId="2" applyNumberFormat="0" applyFont="0" applyAlignment="0" applyProtection="0"/>
    <xf numFmtId="0" fontId="2" fillId="0" borderId="0"/>
    <xf numFmtId="0" fontId="18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>
      <alignment wrapText="1"/>
    </xf>
    <xf numFmtId="0" fontId="2" fillId="0" borderId="0" xfId="6"/>
    <xf numFmtId="0" fontId="11" fillId="0" borderId="3" xfId="6" applyFont="1" applyBorder="1" applyAlignment="1">
      <alignment horizontal="center" vertical="top"/>
    </xf>
    <xf numFmtId="0" fontId="12" fillId="0" borderId="0" xfId="0" quotePrefix="1" applyFont="1" applyAlignment="1">
      <alignment horizontal="left"/>
    </xf>
    <xf numFmtId="0" fontId="13" fillId="0" borderId="0" xfId="0" applyFont="1" applyAlignment="1">
      <alignment horizontal="left"/>
    </xf>
    <xf numFmtId="164" fontId="7" fillId="2" borderId="0" xfId="2" applyNumberFormat="1" applyAlignment="1">
      <alignment horizontal="center"/>
    </xf>
    <xf numFmtId="164" fontId="7" fillId="2" borderId="0" xfId="2" quotePrefix="1" applyNumberFormat="1" applyAlignment="1">
      <alignment horizontal="center"/>
    </xf>
    <xf numFmtId="164" fontId="14" fillId="5" borderId="2" xfId="5" applyNumberFormat="1" applyFont="1" applyAlignment="1">
      <alignment horizontal="center"/>
    </xf>
    <xf numFmtId="164" fontId="7" fillId="2" borderId="0" xfId="2" applyNumberFormat="1" applyBorder="1" applyAlignment="1">
      <alignment horizontal="center" vertical="center"/>
    </xf>
    <xf numFmtId="0" fontId="14" fillId="0" borderId="0" xfId="0" applyFont="1"/>
    <xf numFmtId="164" fontId="15" fillId="2" borderId="0" xfId="2" applyNumberFormat="1" applyFont="1" applyAlignment="1">
      <alignment horizontal="center"/>
    </xf>
    <xf numFmtId="164" fontId="16" fillId="5" borderId="2" xfId="5" applyNumberFormat="1" applyFont="1" applyAlignment="1">
      <alignment horizontal="center"/>
    </xf>
    <xf numFmtId="164" fontId="15" fillId="2" borderId="10" xfId="2" applyNumberFormat="1" applyFont="1" applyBorder="1" applyAlignment="1">
      <alignment horizontal="center"/>
    </xf>
    <xf numFmtId="164" fontId="15" fillId="2" borderId="11" xfId="2" applyNumberFormat="1" applyFont="1" applyBorder="1" applyAlignment="1">
      <alignment horizontal="center"/>
    </xf>
    <xf numFmtId="164" fontId="15" fillId="2" borderId="12" xfId="2" applyNumberFormat="1" applyFont="1" applyBorder="1" applyAlignment="1">
      <alignment horizontal="center"/>
    </xf>
    <xf numFmtId="164" fontId="17" fillId="4" borderId="13" xfId="4" applyNumberFormat="1" applyFont="1" applyBorder="1" applyAlignment="1">
      <alignment horizontal="center"/>
    </xf>
    <xf numFmtId="164" fontId="17" fillId="4" borderId="13" xfId="4" applyNumberFormat="1" applyFont="1" applyBorder="1" applyAlignment="1">
      <alignment horizontal="left"/>
    </xf>
    <xf numFmtId="164" fontId="17" fillId="4" borderId="14" xfId="4" applyNumberFormat="1" applyFont="1" applyBorder="1" applyAlignment="1">
      <alignment horizontal="center"/>
    </xf>
    <xf numFmtId="164" fontId="17" fillId="4" borderId="15" xfId="4" applyNumberFormat="1" applyFont="1" applyBorder="1" applyAlignment="1">
      <alignment horizontal="center"/>
    </xf>
    <xf numFmtId="0" fontId="7" fillId="2" borderId="0" xfId="2"/>
    <xf numFmtId="0" fontId="18" fillId="5" borderId="2" xfId="5" applyFont="1"/>
    <xf numFmtId="164" fontId="14" fillId="5" borderId="2" xfId="5" applyNumberFormat="1" applyFont="1"/>
    <xf numFmtId="164" fontId="7" fillId="2" borderId="0" xfId="2" applyNumberFormat="1"/>
    <xf numFmtId="164" fontId="17" fillId="4" borderId="14" xfId="4" applyNumberFormat="1" applyFont="1" applyBorder="1" applyAlignment="1">
      <alignment horizontal="right"/>
    </xf>
    <xf numFmtId="164" fontId="17" fillId="4" borderId="16" xfId="4" applyNumberFormat="1" applyFont="1" applyBorder="1" applyAlignment="1">
      <alignment horizontal="left"/>
    </xf>
    <xf numFmtId="3" fontId="17" fillId="4" borderId="0" xfId="4" applyNumberFormat="1" applyFont="1" applyBorder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164" fontId="8" fillId="3" borderId="0" xfId="3" applyNumberFormat="1" applyAlignment="1">
      <alignment horizontal="right"/>
    </xf>
    <xf numFmtId="0" fontId="18" fillId="0" borderId="0" xfId="7"/>
    <xf numFmtId="0" fontId="8" fillId="3" borderId="0" xfId="3"/>
    <xf numFmtId="164" fontId="8" fillId="3" borderId="13" xfId="3" applyNumberFormat="1" applyBorder="1" applyAlignment="1">
      <alignment horizontal="center"/>
    </xf>
    <xf numFmtId="164" fontId="8" fillId="3" borderId="14" xfId="3" applyNumberFormat="1" applyBorder="1" applyAlignment="1">
      <alignment horizontal="center"/>
    </xf>
    <xf numFmtId="164" fontId="8" fillId="3" borderId="15" xfId="3" applyNumberFormat="1" applyBorder="1" applyAlignment="1">
      <alignment horizontal="center"/>
    </xf>
    <xf numFmtId="4" fontId="17" fillId="4" borderId="0" xfId="4" applyNumberFormat="1" applyFont="1" applyBorder="1" applyAlignment="1">
      <alignment horizontal="right"/>
    </xf>
    <xf numFmtId="1" fontId="0" fillId="0" borderId="0" xfId="0" applyNumberFormat="1"/>
    <xf numFmtId="10" fontId="0" fillId="0" borderId="0" xfId="1" applyNumberFormat="1" applyFont="1"/>
    <xf numFmtId="3" fontId="0" fillId="0" borderId="0" xfId="0" applyNumberFormat="1"/>
    <xf numFmtId="0" fontId="5" fillId="0" borderId="0" xfId="0" applyFont="1"/>
    <xf numFmtId="3" fontId="5" fillId="0" borderId="0" xfId="0" applyNumberFormat="1" applyFont="1"/>
    <xf numFmtId="164" fontId="7" fillId="2" borderId="4" xfId="2" applyNumberFormat="1" applyBorder="1" applyAlignment="1">
      <alignment horizontal="center" vertical="center"/>
    </xf>
    <xf numFmtId="164" fontId="7" fillId="2" borderId="5" xfId="2" applyNumberFormat="1" applyBorder="1" applyAlignment="1">
      <alignment horizontal="center" vertical="center"/>
    </xf>
    <xf numFmtId="164" fontId="7" fillId="2" borderId="6" xfId="2" applyNumberFormat="1" applyBorder="1" applyAlignment="1">
      <alignment horizontal="center" vertical="center"/>
    </xf>
    <xf numFmtId="164" fontId="7" fillId="5" borderId="7" xfId="5" applyNumberFormat="1" applyFont="1" applyBorder="1" applyAlignment="1">
      <alignment horizontal="center" vertical="center"/>
    </xf>
    <xf numFmtId="164" fontId="7" fillId="5" borderId="8" xfId="5" applyNumberFormat="1" applyFont="1" applyBorder="1" applyAlignment="1">
      <alignment horizontal="center" vertical="center"/>
    </xf>
    <xf numFmtId="164" fontId="7" fillId="5" borderId="9" xfId="5" applyNumberFormat="1" applyFont="1" applyBorder="1" applyAlignment="1">
      <alignment horizontal="center" vertical="center"/>
    </xf>
    <xf numFmtId="164" fontId="9" fillId="5" borderId="7" xfId="5" applyNumberFormat="1" applyFont="1" applyBorder="1" applyAlignment="1">
      <alignment horizontal="center" vertical="center"/>
    </xf>
    <xf numFmtId="164" fontId="9" fillId="5" borderId="8" xfId="5" applyNumberFormat="1" applyFont="1" applyBorder="1" applyAlignment="1">
      <alignment horizontal="center" vertical="center"/>
    </xf>
    <xf numFmtId="164" fontId="9" fillId="5" borderId="17" xfId="5" applyNumberFormat="1" applyFont="1" applyBorder="1" applyAlignment="1">
      <alignment horizontal="center" vertical="center"/>
    </xf>
    <xf numFmtId="0" fontId="1" fillId="0" borderId="0" xfId="6" applyFont="1"/>
  </cellXfs>
  <cellStyles count="8">
    <cellStyle name="Bemærk!" xfId="5" builtinId="10"/>
    <cellStyle name="God" xfId="2" builtinId="26"/>
    <cellStyle name="Normal" xfId="0" builtinId="0"/>
    <cellStyle name="Normal 2" xfId="6" xr:uid="{829E5167-F9D9-42CB-8F50-D70FCF0F5E6D}"/>
    <cellStyle name="Normal_Ark1" xfId="7" xr:uid="{1953866C-92DE-4139-931A-541C4D58FA8B}"/>
    <cellStyle name="Output" xfId="4" builtinId="21"/>
    <cellStyle name="Procent" xfId="1" builtinId="5"/>
    <cellStyle name="Ugyldig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liv/Desktop/Data/Regneark%20til%20brug%20for%20selvbudgettering%202026.xlsm" TargetMode="External"/><Relationship Id="rId2" Type="http://schemas.openxmlformats.org/officeDocument/2006/relationships/externalLinkPath" Target="file:///C:\Users\liv\Desktop\Data\Regneark%20til%20brug%20for%20selvbudgettering%202026.xlsm" TargetMode="External"/><Relationship Id="rId1" Type="http://schemas.openxmlformats.org/officeDocument/2006/relationships/externalLinkPath" Target="/Users/liv/Desktop/Data/Regneark%20til%20brug%20for%20selvbudgettering%20202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liverJohansson\Downloads\7.%20Regneark%20til%20brug%20for%20selvbudgettering%202027.xlsm" TargetMode="External"/><Relationship Id="rId1" Type="http://schemas.openxmlformats.org/officeDocument/2006/relationships/externalLinkPath" Target="7.%20Regneark%20til%20brug%20for%20selvbudgettering%2020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elvbudgettering"/>
      <sheetName val="Bilag 1 "/>
      <sheetName val="Bilag 2 "/>
      <sheetName val="Bilag 3"/>
      <sheetName val="Makro mv."/>
    </sheetNames>
    <sheetDataSet>
      <sheetData sheetId="0"/>
      <sheetData sheetId="1"/>
      <sheetData sheetId="2"/>
      <sheetData sheetId="3"/>
      <sheetData sheetId="4">
        <row r="10">
          <cell r="B10" t="str">
            <v>2026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lvbudgettering"/>
      <sheetName val="Bilag 1 "/>
      <sheetName val="Bilag 2 "/>
      <sheetName val="Bilag 3"/>
      <sheetName val="Makro mv."/>
    </sheetNames>
    <sheetDataSet>
      <sheetData sheetId="0"/>
      <sheetData sheetId="1"/>
      <sheetData sheetId="2"/>
      <sheetData sheetId="3"/>
      <sheetData sheetId="4">
        <row r="10">
          <cell r="B10" t="str">
            <v>2027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3EBA-46E6-4A36-AF24-D1FAD9E7FCF6}">
  <dimension ref="A1:D99"/>
  <sheetViews>
    <sheetView workbookViewId="0">
      <selection activeCell="E11" sqref="E11"/>
    </sheetView>
  </sheetViews>
  <sheetFormatPr defaultRowHeight="14.4" x14ac:dyDescent="0.3"/>
  <sheetData>
    <row r="1" spans="1:4" x14ac:dyDescent="0.3">
      <c r="A1" s="43" t="s">
        <v>104</v>
      </c>
      <c r="B1" s="43" t="s">
        <v>308</v>
      </c>
      <c r="C1" s="43" t="s">
        <v>309</v>
      </c>
      <c r="D1" s="43" t="s">
        <v>327</v>
      </c>
    </row>
    <row r="2" spans="1:4" x14ac:dyDescent="0.3">
      <c r="A2" s="3" t="s">
        <v>14</v>
      </c>
      <c r="B2">
        <f>VLOOKUP(A2,Analyse!$A$1:$M$99,8,FALSE)</f>
        <v>1</v>
      </c>
      <c r="C2">
        <f>VLOOKUP(A2,Analyse!$A$1:$M$99,12,FALSE)</f>
        <v>3</v>
      </c>
      <c r="D2">
        <f>B2-C2</f>
        <v>-2</v>
      </c>
    </row>
    <row r="3" spans="1:4" x14ac:dyDescent="0.3">
      <c r="A3" s="3" t="s">
        <v>34</v>
      </c>
      <c r="B3">
        <f>VLOOKUP(A3,Analyse!$A$1:$M$99,8,FALSE)</f>
        <v>2</v>
      </c>
      <c r="C3">
        <f>VLOOKUP(A3,Analyse!$A$1:$M$99,12,FALSE)</f>
        <v>5</v>
      </c>
      <c r="D3">
        <f t="shared" ref="D3:D66" si="0">B3-C3</f>
        <v>-3</v>
      </c>
    </row>
    <row r="4" spans="1:4" x14ac:dyDescent="0.3">
      <c r="A4" s="3" t="s">
        <v>33</v>
      </c>
      <c r="B4">
        <f>VLOOKUP(A4,Analyse!$A$1:$M$99,8,FALSE)</f>
        <v>3</v>
      </c>
      <c r="C4">
        <f>VLOOKUP(A4,Analyse!$A$1:$M$99,12,FALSE)</f>
        <v>6</v>
      </c>
      <c r="D4">
        <f t="shared" si="0"/>
        <v>-3</v>
      </c>
    </row>
    <row r="5" spans="1:4" x14ac:dyDescent="0.3">
      <c r="A5" s="3" t="s">
        <v>21</v>
      </c>
      <c r="B5">
        <f>VLOOKUP(A5,Analyse!$A$1:$M$99,8,FALSE)</f>
        <v>4</v>
      </c>
      <c r="C5">
        <f>VLOOKUP(A5,Analyse!$A$1:$M$99,12,FALSE)</f>
        <v>7</v>
      </c>
      <c r="D5">
        <f t="shared" si="0"/>
        <v>-3</v>
      </c>
    </row>
    <row r="6" spans="1:4" x14ac:dyDescent="0.3">
      <c r="A6" s="3" t="s">
        <v>15</v>
      </c>
      <c r="B6">
        <f>VLOOKUP(A6,Analyse!$A$1:$M$99,8,FALSE)</f>
        <v>5</v>
      </c>
      <c r="C6">
        <f>VLOOKUP(A6,Analyse!$A$1:$M$99,12,FALSE)</f>
        <v>1</v>
      </c>
      <c r="D6">
        <f t="shared" si="0"/>
        <v>4</v>
      </c>
    </row>
    <row r="7" spans="1:4" x14ac:dyDescent="0.3">
      <c r="A7" s="3" t="s">
        <v>9</v>
      </c>
      <c r="B7">
        <f>VLOOKUP(A7,Analyse!$A$1:$M$99,8,FALSE)</f>
        <v>6</v>
      </c>
      <c r="C7">
        <f>VLOOKUP(A7,Analyse!$A$1:$M$99,12,FALSE)</f>
        <v>20</v>
      </c>
      <c r="D7">
        <f t="shared" si="0"/>
        <v>-14</v>
      </c>
    </row>
    <row r="8" spans="1:4" x14ac:dyDescent="0.3">
      <c r="A8" s="3" t="s">
        <v>28</v>
      </c>
      <c r="B8">
        <f>VLOOKUP(A8,Analyse!$A$1:$M$99,8,FALSE)</f>
        <v>7</v>
      </c>
      <c r="C8">
        <f>VLOOKUP(A8,Analyse!$A$1:$M$99,12,FALSE)</f>
        <v>15</v>
      </c>
      <c r="D8">
        <f t="shared" si="0"/>
        <v>-8</v>
      </c>
    </row>
    <row r="9" spans="1:4" x14ac:dyDescent="0.3">
      <c r="A9" s="3" t="s">
        <v>24</v>
      </c>
      <c r="B9">
        <f>VLOOKUP(A9,Analyse!$A$1:$M$99,8,FALSE)</f>
        <v>8</v>
      </c>
      <c r="C9">
        <f>VLOOKUP(A9,Analyse!$A$1:$M$99,12,FALSE)</f>
        <v>12</v>
      </c>
      <c r="D9">
        <f t="shared" si="0"/>
        <v>-4</v>
      </c>
    </row>
    <row r="10" spans="1:4" x14ac:dyDescent="0.3">
      <c r="A10" s="3" t="s">
        <v>8</v>
      </c>
      <c r="B10">
        <f>VLOOKUP(A10,Analyse!$A$1:$M$99,8,FALSE)</f>
        <v>10</v>
      </c>
      <c r="C10">
        <f>VLOOKUP(A10,Analyse!$A$1:$M$99,12,FALSE)</f>
        <v>18</v>
      </c>
      <c r="D10">
        <f t="shared" si="0"/>
        <v>-8</v>
      </c>
    </row>
    <row r="11" spans="1:4" x14ac:dyDescent="0.3">
      <c r="A11" s="3" t="s">
        <v>32</v>
      </c>
      <c r="B11">
        <f>VLOOKUP(A11,Analyse!$A$1:$M$99,8,FALSE)</f>
        <v>9</v>
      </c>
      <c r="C11">
        <f>VLOOKUP(A11,Analyse!$A$1:$M$99,12,FALSE)</f>
        <v>10</v>
      </c>
      <c r="D11">
        <f t="shared" si="0"/>
        <v>-1</v>
      </c>
    </row>
    <row r="12" spans="1:4" x14ac:dyDescent="0.3">
      <c r="A12" s="3" t="s">
        <v>62</v>
      </c>
      <c r="B12">
        <f>VLOOKUP(A12,Analyse!$A$1:$M$99,8,FALSE)</f>
        <v>11</v>
      </c>
      <c r="C12">
        <f>VLOOKUP(A12,Analyse!$A$1:$M$99,12,FALSE)</f>
        <v>4</v>
      </c>
      <c r="D12">
        <f t="shared" si="0"/>
        <v>7</v>
      </c>
    </row>
    <row r="13" spans="1:4" x14ac:dyDescent="0.3">
      <c r="A13" s="3" t="s">
        <v>12</v>
      </c>
      <c r="B13">
        <f>VLOOKUP(A13,Analyse!$A$1:$M$99,8,FALSE)</f>
        <v>12</v>
      </c>
      <c r="C13">
        <f>VLOOKUP(A13,Analyse!$A$1:$M$99,12,FALSE)</f>
        <v>2</v>
      </c>
      <c r="D13">
        <f t="shared" si="0"/>
        <v>10</v>
      </c>
    </row>
    <row r="14" spans="1:4" x14ac:dyDescent="0.3">
      <c r="A14" s="3" t="s">
        <v>64</v>
      </c>
      <c r="B14">
        <f>VLOOKUP(A14,Analyse!$A$1:$M$99,8,FALSE)</f>
        <v>13</v>
      </c>
      <c r="C14">
        <f>VLOOKUP(A14,Analyse!$A$1:$M$99,12,FALSE)</f>
        <v>29</v>
      </c>
      <c r="D14">
        <f t="shared" si="0"/>
        <v>-16</v>
      </c>
    </row>
    <row r="15" spans="1:4" x14ac:dyDescent="0.3">
      <c r="A15" s="3" t="s">
        <v>26</v>
      </c>
      <c r="B15">
        <f>VLOOKUP(A15,Analyse!$A$1:$M$99,8,FALSE)</f>
        <v>14</v>
      </c>
      <c r="C15">
        <f>VLOOKUP(A15,Analyse!$A$1:$M$99,12,FALSE)</f>
        <v>25</v>
      </c>
      <c r="D15">
        <f t="shared" si="0"/>
        <v>-11</v>
      </c>
    </row>
    <row r="16" spans="1:4" x14ac:dyDescent="0.3">
      <c r="A16" s="3" t="s">
        <v>44</v>
      </c>
      <c r="B16">
        <f>VLOOKUP(A16,Analyse!$A$1:$M$99,8,FALSE)</f>
        <v>15</v>
      </c>
      <c r="C16">
        <f>VLOOKUP(A16,Analyse!$A$1:$M$99,12,FALSE)</f>
        <v>11</v>
      </c>
      <c r="D16">
        <f t="shared" si="0"/>
        <v>4</v>
      </c>
    </row>
    <row r="17" spans="1:4" x14ac:dyDescent="0.3">
      <c r="A17" s="3" t="s">
        <v>29</v>
      </c>
      <c r="B17">
        <f>VLOOKUP(A17,Analyse!$A$1:$M$99,8,FALSE)</f>
        <v>17</v>
      </c>
      <c r="C17">
        <f>VLOOKUP(A17,Analyse!$A$1:$M$99,12,FALSE)</f>
        <v>33</v>
      </c>
      <c r="D17">
        <f t="shared" si="0"/>
        <v>-16</v>
      </c>
    </row>
    <row r="18" spans="1:4" x14ac:dyDescent="0.3">
      <c r="A18" s="3" t="s">
        <v>39</v>
      </c>
      <c r="B18">
        <f>VLOOKUP(A18,Analyse!$A$1:$M$99,8,FALSE)</f>
        <v>16</v>
      </c>
      <c r="C18">
        <f>VLOOKUP(A18,Analyse!$A$1:$M$99,12,FALSE)</f>
        <v>27</v>
      </c>
      <c r="D18">
        <f t="shared" si="0"/>
        <v>-11</v>
      </c>
    </row>
    <row r="19" spans="1:4" x14ac:dyDescent="0.3">
      <c r="A19" s="3" t="s">
        <v>40</v>
      </c>
      <c r="B19">
        <f>VLOOKUP(A19,Analyse!$A$1:$M$99,8,FALSE)</f>
        <v>18</v>
      </c>
      <c r="C19">
        <f>VLOOKUP(A19,Analyse!$A$1:$M$99,12,FALSE)</f>
        <v>35</v>
      </c>
      <c r="D19">
        <f t="shared" si="0"/>
        <v>-17</v>
      </c>
    </row>
    <row r="20" spans="1:4" x14ac:dyDescent="0.3">
      <c r="A20" s="3" t="s">
        <v>31</v>
      </c>
      <c r="B20">
        <f>VLOOKUP(A20,Analyse!$A$1:$M$99,8,FALSE)</f>
        <v>20</v>
      </c>
      <c r="C20">
        <f>VLOOKUP(A20,Analyse!$A$1:$M$99,12,FALSE)</f>
        <v>31</v>
      </c>
      <c r="D20">
        <f t="shared" si="0"/>
        <v>-11</v>
      </c>
    </row>
    <row r="21" spans="1:4" x14ac:dyDescent="0.3">
      <c r="A21" s="3" t="s">
        <v>7</v>
      </c>
      <c r="B21">
        <f>VLOOKUP(A21,Analyse!$A$1:$M$99,8,FALSE)</f>
        <v>19</v>
      </c>
      <c r="C21">
        <f>VLOOKUP(A21,Analyse!$A$1:$M$99,12,FALSE)</f>
        <v>16</v>
      </c>
      <c r="D21">
        <f t="shared" si="0"/>
        <v>3</v>
      </c>
    </row>
    <row r="22" spans="1:4" x14ac:dyDescent="0.3">
      <c r="A22" s="3" t="s">
        <v>25</v>
      </c>
      <c r="B22">
        <f>VLOOKUP(A22,Analyse!$A$1:$M$99,8,FALSE)</f>
        <v>21</v>
      </c>
      <c r="C22">
        <f>VLOOKUP(A22,Analyse!$A$1:$M$99,12,FALSE)</f>
        <v>42</v>
      </c>
      <c r="D22">
        <f t="shared" si="0"/>
        <v>-21</v>
      </c>
    </row>
    <row r="23" spans="1:4" x14ac:dyDescent="0.3">
      <c r="A23" s="3" t="s">
        <v>36</v>
      </c>
      <c r="B23">
        <f>VLOOKUP(A23,Analyse!$A$1:$M$99,8,FALSE)</f>
        <v>23</v>
      </c>
      <c r="C23">
        <f>VLOOKUP(A23,Analyse!$A$1:$M$99,12,FALSE)</f>
        <v>44</v>
      </c>
      <c r="D23">
        <f t="shared" si="0"/>
        <v>-21</v>
      </c>
    </row>
    <row r="24" spans="1:4" x14ac:dyDescent="0.3">
      <c r="A24" s="3" t="s">
        <v>38</v>
      </c>
      <c r="B24">
        <f>VLOOKUP(A24,Analyse!$A$1:$M$99,8,FALSE)</f>
        <v>24</v>
      </c>
      <c r="C24">
        <f>VLOOKUP(A24,Analyse!$A$1:$M$99,12,FALSE)</f>
        <v>52</v>
      </c>
      <c r="D24">
        <f t="shared" si="0"/>
        <v>-28</v>
      </c>
    </row>
    <row r="25" spans="1:4" x14ac:dyDescent="0.3">
      <c r="A25" s="3" t="s">
        <v>10</v>
      </c>
      <c r="B25">
        <f>VLOOKUP(A25,Analyse!$A$1:$M$99,8,FALSE)</f>
        <v>22</v>
      </c>
      <c r="C25">
        <f>VLOOKUP(A25,Analyse!$A$1:$M$99,12,FALSE)</f>
        <v>28</v>
      </c>
      <c r="D25">
        <f t="shared" si="0"/>
        <v>-6</v>
      </c>
    </row>
    <row r="26" spans="1:4" x14ac:dyDescent="0.3">
      <c r="A26" s="3" t="s">
        <v>27</v>
      </c>
      <c r="B26">
        <f>VLOOKUP(A26,Analyse!$A$1:$M$99,8,FALSE)</f>
        <v>25</v>
      </c>
      <c r="C26">
        <f>VLOOKUP(A26,Analyse!$A$1:$M$99,12,FALSE)</f>
        <v>38</v>
      </c>
      <c r="D26">
        <f t="shared" si="0"/>
        <v>-13</v>
      </c>
    </row>
    <row r="27" spans="1:4" x14ac:dyDescent="0.3">
      <c r="A27" s="3" t="s">
        <v>47</v>
      </c>
      <c r="B27">
        <f>VLOOKUP(A27,Analyse!$A$1:$M$99,8,FALSE)</f>
        <v>26</v>
      </c>
      <c r="C27">
        <f>VLOOKUP(A27,Analyse!$A$1:$M$99,12,FALSE)</f>
        <v>65</v>
      </c>
      <c r="D27">
        <f t="shared" si="0"/>
        <v>-39</v>
      </c>
    </row>
    <row r="28" spans="1:4" x14ac:dyDescent="0.3">
      <c r="A28" s="3" t="s">
        <v>37</v>
      </c>
      <c r="B28">
        <f>VLOOKUP(A28,Analyse!$A$1:$M$99,8,FALSE)</f>
        <v>28</v>
      </c>
      <c r="C28">
        <f>VLOOKUP(A28,Analyse!$A$1:$M$99,12,FALSE)</f>
        <v>23</v>
      </c>
      <c r="D28">
        <f t="shared" si="0"/>
        <v>5</v>
      </c>
    </row>
    <row r="29" spans="1:4" x14ac:dyDescent="0.3">
      <c r="A29" s="3" t="s">
        <v>18</v>
      </c>
      <c r="B29">
        <f>VLOOKUP(A29,Analyse!$A$1:$M$99,8,FALSE)</f>
        <v>27</v>
      </c>
      <c r="C29">
        <f>VLOOKUP(A29,Analyse!$A$1:$M$99,12,FALSE)</f>
        <v>22</v>
      </c>
      <c r="D29">
        <f t="shared" si="0"/>
        <v>5</v>
      </c>
    </row>
    <row r="30" spans="1:4" x14ac:dyDescent="0.3">
      <c r="A30" s="3" t="s">
        <v>65</v>
      </c>
      <c r="B30">
        <f>VLOOKUP(A30,Analyse!$A$1:$M$99,8,FALSE)</f>
        <v>31</v>
      </c>
      <c r="C30">
        <f>VLOOKUP(A30,Analyse!$A$1:$M$99,12,FALSE)</f>
        <v>49</v>
      </c>
      <c r="D30">
        <f t="shared" si="0"/>
        <v>-18</v>
      </c>
    </row>
    <row r="31" spans="1:4" x14ac:dyDescent="0.3">
      <c r="A31" s="3" t="s">
        <v>82</v>
      </c>
      <c r="B31">
        <f>VLOOKUP(A31,Analyse!$A$1:$M$99,8,FALSE)</f>
        <v>32</v>
      </c>
      <c r="C31">
        <f>VLOOKUP(A31,Analyse!$A$1:$M$99,12,FALSE)</f>
        <v>91</v>
      </c>
      <c r="D31">
        <f t="shared" si="0"/>
        <v>-59</v>
      </c>
    </row>
    <row r="32" spans="1:4" x14ac:dyDescent="0.3">
      <c r="A32" s="3" t="s">
        <v>88</v>
      </c>
      <c r="B32">
        <f>VLOOKUP(A32,Analyse!$A$1:$M$99,8,FALSE)</f>
        <v>33</v>
      </c>
      <c r="C32">
        <f>VLOOKUP(A32,Analyse!$A$1:$M$99,12,FALSE)</f>
        <v>45</v>
      </c>
      <c r="D32">
        <f t="shared" si="0"/>
        <v>-12</v>
      </c>
    </row>
    <row r="33" spans="1:4" x14ac:dyDescent="0.3">
      <c r="A33" s="3" t="s">
        <v>57</v>
      </c>
      <c r="B33">
        <f>VLOOKUP(A33,Analyse!$A$1:$M$99,8,FALSE)</f>
        <v>36</v>
      </c>
      <c r="C33">
        <f>VLOOKUP(A33,Analyse!$A$1:$M$99,12,FALSE)</f>
        <v>87</v>
      </c>
      <c r="D33">
        <f t="shared" si="0"/>
        <v>-51</v>
      </c>
    </row>
    <row r="34" spans="1:4" x14ac:dyDescent="0.3">
      <c r="A34" s="3" t="s">
        <v>30</v>
      </c>
      <c r="B34">
        <f>VLOOKUP(A34,Analyse!$A$1:$M$99,8,FALSE)</f>
        <v>35</v>
      </c>
      <c r="C34">
        <f>VLOOKUP(A34,Analyse!$A$1:$M$99,12,FALSE)</f>
        <v>17</v>
      </c>
      <c r="D34">
        <f t="shared" si="0"/>
        <v>18</v>
      </c>
    </row>
    <row r="35" spans="1:4" x14ac:dyDescent="0.3">
      <c r="A35" s="3" t="s">
        <v>23</v>
      </c>
      <c r="B35">
        <f>VLOOKUP(A35,Analyse!$A$1:$M$99,8,FALSE)</f>
        <v>34</v>
      </c>
      <c r="C35">
        <f>VLOOKUP(A35,Analyse!$A$1:$M$99,12,FALSE)</f>
        <v>36</v>
      </c>
      <c r="D35">
        <f t="shared" si="0"/>
        <v>-2</v>
      </c>
    </row>
    <row r="36" spans="1:4" x14ac:dyDescent="0.3">
      <c r="A36" s="3" t="s">
        <v>72</v>
      </c>
      <c r="B36">
        <f>VLOOKUP(A36,Analyse!$A$1:$M$99,8,FALSE)</f>
        <v>39</v>
      </c>
      <c r="C36">
        <f>VLOOKUP(A36,Analyse!$A$1:$M$99,12,FALSE)</f>
        <v>77</v>
      </c>
      <c r="D36">
        <f t="shared" si="0"/>
        <v>-38</v>
      </c>
    </row>
    <row r="37" spans="1:4" x14ac:dyDescent="0.3">
      <c r="A37" s="3" t="s">
        <v>84</v>
      </c>
      <c r="B37">
        <f>VLOOKUP(A37,Analyse!$A$1:$M$99,8,FALSE)</f>
        <v>38</v>
      </c>
      <c r="C37">
        <f>VLOOKUP(A37,Analyse!$A$1:$M$99,12,FALSE)</f>
        <v>74</v>
      </c>
      <c r="D37">
        <f t="shared" si="0"/>
        <v>-36</v>
      </c>
    </row>
    <row r="38" spans="1:4" x14ac:dyDescent="0.3">
      <c r="A38" s="3" t="s">
        <v>16</v>
      </c>
      <c r="B38">
        <f>VLOOKUP(A38,Analyse!$A$1:$M$99,8,FALSE)</f>
        <v>30</v>
      </c>
      <c r="C38">
        <f>VLOOKUP(A38,Analyse!$A$1:$M$99,12,FALSE)</f>
        <v>21</v>
      </c>
      <c r="D38">
        <f t="shared" si="0"/>
        <v>9</v>
      </c>
    </row>
    <row r="39" spans="1:4" x14ac:dyDescent="0.3">
      <c r="A39" s="3" t="s">
        <v>17</v>
      </c>
      <c r="B39">
        <f>VLOOKUP(A39,Analyse!$A$1:$M$99,8,FALSE)</f>
        <v>29</v>
      </c>
      <c r="C39">
        <f>VLOOKUP(A39,Analyse!$A$1:$M$99,12,FALSE)</f>
        <v>19</v>
      </c>
      <c r="D39">
        <f t="shared" si="0"/>
        <v>10</v>
      </c>
    </row>
    <row r="40" spans="1:4" x14ac:dyDescent="0.3">
      <c r="A40" s="3" t="s">
        <v>22</v>
      </c>
      <c r="B40">
        <f>VLOOKUP(A40,Analyse!$A$1:$M$99,8,FALSE)</f>
        <v>37</v>
      </c>
      <c r="C40">
        <f>VLOOKUP(A40,Analyse!$A$1:$M$99,12,FALSE)</f>
        <v>30</v>
      </c>
      <c r="D40">
        <f t="shared" si="0"/>
        <v>7</v>
      </c>
    </row>
    <row r="41" spans="1:4" x14ac:dyDescent="0.3">
      <c r="A41" s="3" t="s">
        <v>51</v>
      </c>
      <c r="B41">
        <f>VLOOKUP(A41,Analyse!$A$1:$M$99,8,FALSE)</f>
        <v>41</v>
      </c>
      <c r="C41">
        <f>VLOOKUP(A41,Analyse!$A$1:$M$99,12,FALSE)</f>
        <v>55</v>
      </c>
      <c r="D41">
        <f t="shared" si="0"/>
        <v>-14</v>
      </c>
    </row>
    <row r="42" spans="1:4" x14ac:dyDescent="0.3">
      <c r="A42" s="3" t="s">
        <v>43</v>
      </c>
      <c r="B42">
        <f>VLOOKUP(A42,Analyse!$A$1:$M$99,8,FALSE)</f>
        <v>42</v>
      </c>
      <c r="C42">
        <f>VLOOKUP(A42,Analyse!$A$1:$M$99,12,FALSE)</f>
        <v>83</v>
      </c>
      <c r="D42">
        <f t="shared" si="0"/>
        <v>-41</v>
      </c>
    </row>
    <row r="43" spans="1:4" x14ac:dyDescent="0.3">
      <c r="A43" s="3" t="s">
        <v>89</v>
      </c>
      <c r="B43">
        <f>VLOOKUP(A43,Analyse!$A$1:$M$99,8,FALSE)</f>
        <v>43</v>
      </c>
      <c r="C43">
        <f>VLOOKUP(A43,Analyse!$A$1:$M$99,12,FALSE)</f>
        <v>46</v>
      </c>
      <c r="D43">
        <f t="shared" si="0"/>
        <v>-3</v>
      </c>
    </row>
    <row r="44" spans="1:4" x14ac:dyDescent="0.3">
      <c r="A44" s="3" t="s">
        <v>55</v>
      </c>
      <c r="B44">
        <f>VLOOKUP(A44,Analyse!$A$1:$M$99,8,FALSE)</f>
        <v>44</v>
      </c>
      <c r="C44">
        <f>VLOOKUP(A44,Analyse!$A$1:$M$99,12,FALSE)</f>
        <v>43</v>
      </c>
      <c r="D44">
        <f t="shared" si="0"/>
        <v>1</v>
      </c>
    </row>
    <row r="45" spans="1:4" x14ac:dyDescent="0.3">
      <c r="A45" s="3" t="s">
        <v>67</v>
      </c>
      <c r="B45">
        <f>VLOOKUP(A45,Analyse!$A$1:$M$99,8,FALSE)</f>
        <v>40</v>
      </c>
      <c r="C45">
        <f>VLOOKUP(A45,Analyse!$A$1:$M$99,12,FALSE)</f>
        <v>59</v>
      </c>
      <c r="D45">
        <f t="shared" si="0"/>
        <v>-19</v>
      </c>
    </row>
    <row r="46" spans="1:4" x14ac:dyDescent="0.3">
      <c r="A46" s="3" t="s">
        <v>81</v>
      </c>
      <c r="B46">
        <f>VLOOKUP(A46,Analyse!$A$1:$M$99,8,FALSE)</f>
        <v>45</v>
      </c>
      <c r="C46">
        <f>VLOOKUP(A46,Analyse!$A$1:$M$99,12,FALSE)</f>
        <v>96</v>
      </c>
      <c r="D46">
        <f t="shared" si="0"/>
        <v>-51</v>
      </c>
    </row>
    <row r="47" spans="1:4" x14ac:dyDescent="0.3">
      <c r="A47" s="3" t="s">
        <v>63</v>
      </c>
      <c r="B47">
        <f>VLOOKUP(A47,Analyse!$A$1:$M$99,8,FALSE)</f>
        <v>47</v>
      </c>
      <c r="C47">
        <f>VLOOKUP(A47,Analyse!$A$1:$M$99,12,FALSE)</f>
        <v>70</v>
      </c>
      <c r="D47">
        <f t="shared" si="0"/>
        <v>-23</v>
      </c>
    </row>
    <row r="48" spans="1:4" x14ac:dyDescent="0.3">
      <c r="A48" s="3" t="s">
        <v>48</v>
      </c>
      <c r="B48">
        <f>VLOOKUP(A48,Analyse!$A$1:$M$99,8,FALSE)</f>
        <v>48</v>
      </c>
      <c r="C48">
        <f>VLOOKUP(A48,Analyse!$A$1:$M$99,12,FALSE)</f>
        <v>78</v>
      </c>
      <c r="D48">
        <f t="shared" si="0"/>
        <v>-30</v>
      </c>
    </row>
    <row r="49" spans="1:4" x14ac:dyDescent="0.3">
      <c r="A49" s="3" t="s">
        <v>70</v>
      </c>
      <c r="B49">
        <f>VLOOKUP(A49,Analyse!$A$1:$M$99,8,FALSE)</f>
        <v>49</v>
      </c>
      <c r="C49">
        <f>VLOOKUP(A49,Analyse!$A$1:$M$99,12,FALSE)</f>
        <v>67</v>
      </c>
      <c r="D49">
        <f t="shared" si="0"/>
        <v>-18</v>
      </c>
    </row>
    <row r="50" spans="1:4" x14ac:dyDescent="0.3">
      <c r="A50" s="3" t="s">
        <v>97</v>
      </c>
      <c r="B50">
        <f>VLOOKUP(A50,Analyse!$A$1:$M$99,8,FALSE)</f>
        <v>50</v>
      </c>
      <c r="C50">
        <f>VLOOKUP(A50,Analyse!$A$1:$M$99,12,FALSE)</f>
        <v>47</v>
      </c>
      <c r="D50">
        <f t="shared" si="0"/>
        <v>3</v>
      </c>
    </row>
    <row r="51" spans="1:4" x14ac:dyDescent="0.3">
      <c r="A51" s="3" t="s">
        <v>78</v>
      </c>
      <c r="B51">
        <f>VLOOKUP(A51,Analyse!$A$1:$M$99,8,FALSE)</f>
        <v>51</v>
      </c>
      <c r="C51">
        <f>VLOOKUP(A51,Analyse!$A$1:$M$99,12,FALSE)</f>
        <v>98</v>
      </c>
      <c r="D51">
        <f t="shared" si="0"/>
        <v>-47</v>
      </c>
    </row>
    <row r="52" spans="1:4" x14ac:dyDescent="0.3">
      <c r="A52" s="3" t="s">
        <v>19</v>
      </c>
      <c r="B52">
        <f>VLOOKUP(A52,Analyse!$A$1:$M$99,8,FALSE)</f>
        <v>46</v>
      </c>
      <c r="C52">
        <f>VLOOKUP(A52,Analyse!$A$1:$M$99,12,FALSE)</f>
        <v>14</v>
      </c>
      <c r="D52">
        <f t="shared" si="0"/>
        <v>32</v>
      </c>
    </row>
    <row r="53" spans="1:4" x14ac:dyDescent="0.3">
      <c r="A53" s="3" t="s">
        <v>50</v>
      </c>
      <c r="B53">
        <f>VLOOKUP(A53,Analyse!$A$1:$M$99,8,FALSE)</f>
        <v>52</v>
      </c>
      <c r="C53">
        <f>VLOOKUP(A53,Analyse!$A$1:$M$99,12,FALSE)</f>
        <v>89</v>
      </c>
      <c r="D53">
        <f t="shared" si="0"/>
        <v>-37</v>
      </c>
    </row>
    <row r="54" spans="1:4" x14ac:dyDescent="0.3">
      <c r="A54" s="3" t="s">
        <v>74</v>
      </c>
      <c r="B54">
        <f>VLOOKUP(A54,Analyse!$A$1:$M$99,8,FALSE)</f>
        <v>53</v>
      </c>
      <c r="C54">
        <f>VLOOKUP(A54,Analyse!$A$1:$M$99,12,FALSE)</f>
        <v>97</v>
      </c>
      <c r="D54">
        <f t="shared" si="0"/>
        <v>-44</v>
      </c>
    </row>
    <row r="55" spans="1:4" x14ac:dyDescent="0.3">
      <c r="A55" s="3" t="s">
        <v>100</v>
      </c>
      <c r="B55">
        <f>VLOOKUP(A55,Analyse!$A$1:$M$99,8,FALSE)</f>
        <v>54</v>
      </c>
      <c r="C55">
        <f>VLOOKUP(A55,Analyse!$A$1:$M$99,12,FALSE)</f>
        <v>85</v>
      </c>
      <c r="D55">
        <f t="shared" si="0"/>
        <v>-31</v>
      </c>
    </row>
    <row r="56" spans="1:4" x14ac:dyDescent="0.3">
      <c r="A56" s="3" t="s">
        <v>83</v>
      </c>
      <c r="B56">
        <f>VLOOKUP(A56,Analyse!$A$1:$M$99,8,FALSE)</f>
        <v>55</v>
      </c>
      <c r="C56">
        <f>VLOOKUP(A56,Analyse!$A$1:$M$99,12,FALSE)</f>
        <v>80</v>
      </c>
      <c r="D56">
        <f t="shared" si="0"/>
        <v>-25</v>
      </c>
    </row>
    <row r="57" spans="1:4" x14ac:dyDescent="0.3">
      <c r="A57" s="3" t="s">
        <v>85</v>
      </c>
      <c r="B57">
        <f>VLOOKUP(A57,Analyse!$A$1:$M$99,8,FALSE)</f>
        <v>56</v>
      </c>
      <c r="C57">
        <f>VLOOKUP(A57,Analyse!$A$1:$M$99,12,FALSE)</f>
        <v>76</v>
      </c>
      <c r="D57">
        <f t="shared" si="0"/>
        <v>-20</v>
      </c>
    </row>
    <row r="58" spans="1:4" x14ac:dyDescent="0.3">
      <c r="A58" s="3" t="s">
        <v>46</v>
      </c>
      <c r="B58">
        <f>VLOOKUP(A58,Analyse!$A$1:$M$99,8,FALSE)</f>
        <v>57</v>
      </c>
      <c r="C58">
        <f>VLOOKUP(A58,Analyse!$A$1:$M$99,12,FALSE)</f>
        <v>88</v>
      </c>
      <c r="D58">
        <f t="shared" si="0"/>
        <v>-31</v>
      </c>
    </row>
    <row r="59" spans="1:4" x14ac:dyDescent="0.3">
      <c r="A59" s="3" t="s">
        <v>71</v>
      </c>
      <c r="B59">
        <f>VLOOKUP(A59,Analyse!$A$1:$M$99,8,FALSE)</f>
        <v>58</v>
      </c>
      <c r="C59">
        <f>VLOOKUP(A59,Analyse!$A$1:$M$99,12,FALSE)</f>
        <v>86</v>
      </c>
      <c r="D59">
        <f t="shared" si="0"/>
        <v>-28</v>
      </c>
    </row>
    <row r="60" spans="1:4" x14ac:dyDescent="0.3">
      <c r="A60" s="3" t="s">
        <v>80</v>
      </c>
      <c r="B60">
        <f>VLOOKUP(A60,Analyse!$A$1:$M$99,8,FALSE)</f>
        <v>59</v>
      </c>
      <c r="C60">
        <f>VLOOKUP(A60,Analyse!$A$1:$M$99,12,FALSE)</f>
        <v>66</v>
      </c>
      <c r="D60">
        <f t="shared" si="0"/>
        <v>-7</v>
      </c>
    </row>
    <row r="61" spans="1:4" x14ac:dyDescent="0.3">
      <c r="A61" s="3" t="s">
        <v>75</v>
      </c>
      <c r="B61">
        <f>VLOOKUP(A61,Analyse!$A$1:$M$99,8,FALSE)</f>
        <v>60</v>
      </c>
      <c r="C61">
        <f>VLOOKUP(A61,Analyse!$A$1:$M$99,12,FALSE)</f>
        <v>95</v>
      </c>
      <c r="D61">
        <f t="shared" si="0"/>
        <v>-35</v>
      </c>
    </row>
    <row r="62" spans="1:4" x14ac:dyDescent="0.3">
      <c r="A62" s="3" t="s">
        <v>92</v>
      </c>
      <c r="B62">
        <f>VLOOKUP(A62,Analyse!$A$1:$M$99,8,FALSE)</f>
        <v>62</v>
      </c>
      <c r="C62">
        <f>VLOOKUP(A62,Analyse!$A$1:$M$99,12,FALSE)</f>
        <v>81</v>
      </c>
      <c r="D62">
        <f t="shared" si="0"/>
        <v>-19</v>
      </c>
    </row>
    <row r="63" spans="1:4" x14ac:dyDescent="0.3">
      <c r="A63" s="3" t="s">
        <v>52</v>
      </c>
      <c r="B63">
        <f>VLOOKUP(A63,Analyse!$A$1:$M$99,8,FALSE)</f>
        <v>63</v>
      </c>
      <c r="C63">
        <f>VLOOKUP(A63,Analyse!$A$1:$M$99,12,FALSE)</f>
        <v>51</v>
      </c>
      <c r="D63">
        <f t="shared" si="0"/>
        <v>12</v>
      </c>
    </row>
    <row r="64" spans="1:4" x14ac:dyDescent="0.3">
      <c r="A64" s="3" t="s">
        <v>102</v>
      </c>
      <c r="B64">
        <f>VLOOKUP(A64,Analyse!$A$1:$M$99,8,FALSE)</f>
        <v>61</v>
      </c>
      <c r="C64">
        <f>VLOOKUP(A64,Analyse!$A$1:$M$99,12,FALSE)</f>
        <v>72</v>
      </c>
      <c r="D64">
        <f t="shared" si="0"/>
        <v>-11</v>
      </c>
    </row>
    <row r="65" spans="1:4" x14ac:dyDescent="0.3">
      <c r="A65" s="3" t="s">
        <v>98</v>
      </c>
      <c r="B65">
        <f>VLOOKUP(A65,Analyse!$A$1:$M$99,8,FALSE)</f>
        <v>65</v>
      </c>
      <c r="C65">
        <f>VLOOKUP(A65,Analyse!$A$1:$M$99,12,FALSE)</f>
        <v>75</v>
      </c>
      <c r="D65">
        <f t="shared" si="0"/>
        <v>-10</v>
      </c>
    </row>
    <row r="66" spans="1:4" x14ac:dyDescent="0.3">
      <c r="A66" s="3" t="s">
        <v>94</v>
      </c>
      <c r="B66">
        <f>VLOOKUP(A66,Analyse!$A$1:$M$99,8,FALSE)</f>
        <v>66</v>
      </c>
      <c r="C66">
        <f>VLOOKUP(A66,Analyse!$A$1:$M$99,12,FALSE)</f>
        <v>40</v>
      </c>
      <c r="D66">
        <f t="shared" si="0"/>
        <v>26</v>
      </c>
    </row>
    <row r="67" spans="1:4" x14ac:dyDescent="0.3">
      <c r="A67" s="3" t="s">
        <v>87</v>
      </c>
      <c r="B67">
        <f>VLOOKUP(A67,Analyse!$A$1:$M$99,8,FALSE)</f>
        <v>67</v>
      </c>
      <c r="C67">
        <f>VLOOKUP(A67,Analyse!$A$1:$M$99,12,FALSE)</f>
        <v>60</v>
      </c>
      <c r="D67">
        <f t="shared" ref="D67:D99" si="1">B67-C67</f>
        <v>7</v>
      </c>
    </row>
    <row r="68" spans="1:4" x14ac:dyDescent="0.3">
      <c r="A68" s="3" t="s">
        <v>41</v>
      </c>
      <c r="B68">
        <f>VLOOKUP(A68,Analyse!$A$1:$M$99,8,FALSE)</f>
        <v>68</v>
      </c>
      <c r="C68">
        <f>VLOOKUP(A68,Analyse!$A$1:$M$99,12,FALSE)</f>
        <v>84</v>
      </c>
      <c r="D68">
        <f t="shared" si="1"/>
        <v>-16</v>
      </c>
    </row>
    <row r="69" spans="1:4" x14ac:dyDescent="0.3">
      <c r="A69" s="3" t="s">
        <v>95</v>
      </c>
      <c r="B69">
        <f>VLOOKUP(A69,Analyse!$A$1:$M$99,8,FALSE)</f>
        <v>69</v>
      </c>
      <c r="C69">
        <f>VLOOKUP(A69,Analyse!$A$1:$M$99,12,FALSE)</f>
        <v>37</v>
      </c>
      <c r="D69">
        <f t="shared" si="1"/>
        <v>32</v>
      </c>
    </row>
    <row r="70" spans="1:4" x14ac:dyDescent="0.3">
      <c r="A70" s="3" t="s">
        <v>90</v>
      </c>
      <c r="B70">
        <f>VLOOKUP(A70,Analyse!$A$1:$M$99,8,FALSE)</f>
        <v>70</v>
      </c>
      <c r="C70">
        <f>VLOOKUP(A70,Analyse!$A$1:$M$99,12,FALSE)</f>
        <v>39</v>
      </c>
      <c r="D70">
        <f t="shared" si="1"/>
        <v>31</v>
      </c>
    </row>
    <row r="71" spans="1:4" x14ac:dyDescent="0.3">
      <c r="A71" s="3" t="s">
        <v>68</v>
      </c>
      <c r="B71">
        <f>VLOOKUP(A71,Analyse!$A$1:$M$99,8,FALSE)</f>
        <v>71</v>
      </c>
      <c r="C71">
        <f>VLOOKUP(A71,Analyse!$A$1:$M$99,12,FALSE)</f>
        <v>50</v>
      </c>
      <c r="D71">
        <f t="shared" si="1"/>
        <v>21</v>
      </c>
    </row>
    <row r="72" spans="1:4" x14ac:dyDescent="0.3">
      <c r="A72" s="3" t="s">
        <v>86</v>
      </c>
      <c r="B72">
        <f>VLOOKUP(A72,Analyse!$A$1:$M$99,8,FALSE)</f>
        <v>72</v>
      </c>
      <c r="C72">
        <f>VLOOKUP(A72,Analyse!$A$1:$M$99,12,FALSE)</f>
        <v>94</v>
      </c>
      <c r="D72">
        <f t="shared" si="1"/>
        <v>-22</v>
      </c>
    </row>
    <row r="73" spans="1:4" x14ac:dyDescent="0.3">
      <c r="A73" s="3" t="s">
        <v>109</v>
      </c>
      <c r="B73">
        <f>VLOOKUP(A73,Analyse!$A$1:$M$99,8,FALSE)</f>
        <v>73</v>
      </c>
      <c r="C73">
        <f>VLOOKUP(A73,Analyse!$A$1:$M$99,12,FALSE)</f>
        <v>57</v>
      </c>
      <c r="D73">
        <f t="shared" si="1"/>
        <v>16</v>
      </c>
    </row>
    <row r="74" spans="1:4" x14ac:dyDescent="0.3">
      <c r="A74" s="3" t="s">
        <v>76</v>
      </c>
      <c r="B74">
        <f>VLOOKUP(A74,Analyse!$A$1:$M$99,8,FALSE)</f>
        <v>74</v>
      </c>
      <c r="C74">
        <f>VLOOKUP(A74,Analyse!$A$1:$M$99,12,FALSE)</f>
        <v>82</v>
      </c>
      <c r="D74">
        <f t="shared" si="1"/>
        <v>-8</v>
      </c>
    </row>
    <row r="75" spans="1:4" x14ac:dyDescent="0.3">
      <c r="A75" s="3" t="s">
        <v>58</v>
      </c>
      <c r="B75">
        <f>VLOOKUP(A75,Analyse!$A$1:$M$99,8,FALSE)</f>
        <v>76</v>
      </c>
      <c r="C75">
        <f>VLOOKUP(A75,Analyse!$A$1:$M$99,12,FALSE)</f>
        <v>61</v>
      </c>
      <c r="D75">
        <f t="shared" si="1"/>
        <v>15</v>
      </c>
    </row>
    <row r="76" spans="1:4" x14ac:dyDescent="0.3">
      <c r="A76" s="3" t="s">
        <v>56</v>
      </c>
      <c r="B76">
        <f>VLOOKUP(A76,Analyse!$A$1:$M$99,8,FALSE)</f>
        <v>77</v>
      </c>
      <c r="C76">
        <f>VLOOKUP(A76,Analyse!$A$1:$M$99,12,FALSE)</f>
        <v>26</v>
      </c>
      <c r="D76">
        <f t="shared" si="1"/>
        <v>51</v>
      </c>
    </row>
    <row r="77" spans="1:4" x14ac:dyDescent="0.3">
      <c r="A77" s="3" t="s">
        <v>49</v>
      </c>
      <c r="B77">
        <f>VLOOKUP(A77,Analyse!$A$1:$M$99,8,FALSE)</f>
        <v>78</v>
      </c>
      <c r="C77">
        <f>VLOOKUP(A77,Analyse!$A$1:$M$99,12,FALSE)</f>
        <v>92</v>
      </c>
      <c r="D77">
        <f t="shared" si="1"/>
        <v>-14</v>
      </c>
    </row>
    <row r="78" spans="1:4" x14ac:dyDescent="0.3">
      <c r="A78" s="3" t="s">
        <v>53</v>
      </c>
      <c r="B78">
        <f>VLOOKUP(A78,Analyse!$A$1:$M$99,8,FALSE)</f>
        <v>79</v>
      </c>
      <c r="C78">
        <f>VLOOKUP(A78,Analyse!$A$1:$M$99,12,FALSE)</f>
        <v>73</v>
      </c>
      <c r="D78">
        <f t="shared" si="1"/>
        <v>6</v>
      </c>
    </row>
    <row r="79" spans="1:4" x14ac:dyDescent="0.3">
      <c r="A79" s="3" t="s">
        <v>45</v>
      </c>
      <c r="B79">
        <f>VLOOKUP(A79,Analyse!$A$1:$M$99,8,FALSE)</f>
        <v>80</v>
      </c>
      <c r="C79">
        <f>VLOOKUP(A79,Analyse!$A$1:$M$99,12,FALSE)</f>
        <v>41</v>
      </c>
      <c r="D79">
        <f t="shared" si="1"/>
        <v>39</v>
      </c>
    </row>
    <row r="80" spans="1:4" x14ac:dyDescent="0.3">
      <c r="A80" s="3" t="s">
        <v>96</v>
      </c>
      <c r="B80">
        <f>VLOOKUP(A80,Analyse!$A$1:$M$99,8,FALSE)</f>
        <v>81</v>
      </c>
      <c r="C80">
        <f>VLOOKUP(A80,Analyse!$A$1:$M$99,12,FALSE)</f>
        <v>79</v>
      </c>
      <c r="D80">
        <f t="shared" si="1"/>
        <v>2</v>
      </c>
    </row>
    <row r="81" spans="1:4" x14ac:dyDescent="0.3">
      <c r="A81" s="3" t="s">
        <v>60</v>
      </c>
      <c r="B81">
        <f>VLOOKUP(A81,Analyse!$A$1:$M$99,8,FALSE)</f>
        <v>83</v>
      </c>
      <c r="C81">
        <f>VLOOKUP(A81,Analyse!$A$1:$M$99,12,FALSE)</f>
        <v>63</v>
      </c>
      <c r="D81">
        <f t="shared" si="1"/>
        <v>20</v>
      </c>
    </row>
    <row r="82" spans="1:4" x14ac:dyDescent="0.3">
      <c r="A82" s="3" t="s">
        <v>73</v>
      </c>
      <c r="B82">
        <f>VLOOKUP(A82,Analyse!$A$1:$M$99,8,FALSE)</f>
        <v>82</v>
      </c>
      <c r="C82">
        <f>VLOOKUP(A82,Analyse!$A$1:$M$99,12,FALSE)</f>
        <v>48</v>
      </c>
      <c r="D82">
        <f t="shared" si="1"/>
        <v>34</v>
      </c>
    </row>
    <row r="83" spans="1:4" x14ac:dyDescent="0.3">
      <c r="A83" s="3" t="s">
        <v>42</v>
      </c>
      <c r="B83">
        <f>VLOOKUP(A83,Analyse!$A$1:$M$99,8,FALSE)</f>
        <v>84</v>
      </c>
      <c r="C83">
        <f>VLOOKUP(A83,Analyse!$A$1:$M$99,12,FALSE)</f>
        <v>62</v>
      </c>
      <c r="D83">
        <f t="shared" si="1"/>
        <v>22</v>
      </c>
    </row>
    <row r="84" spans="1:4" x14ac:dyDescent="0.3">
      <c r="A84" s="3" t="s">
        <v>13</v>
      </c>
      <c r="B84">
        <f>VLOOKUP(A84,Analyse!$A$1:$M$99,8,FALSE)</f>
        <v>64</v>
      </c>
      <c r="C84">
        <f>VLOOKUP(A84,Analyse!$A$1:$M$99,12,FALSE)</f>
        <v>9</v>
      </c>
      <c r="D84">
        <f t="shared" si="1"/>
        <v>55</v>
      </c>
    </row>
    <row r="85" spans="1:4" x14ac:dyDescent="0.3">
      <c r="A85" s="3" t="s">
        <v>91</v>
      </c>
      <c r="B85">
        <f>VLOOKUP(A85,Analyse!$A$1:$M$99,8,FALSE)</f>
        <v>85</v>
      </c>
      <c r="C85">
        <f>VLOOKUP(A85,Analyse!$A$1:$M$99,12,FALSE)</f>
        <v>56</v>
      </c>
      <c r="D85">
        <f t="shared" si="1"/>
        <v>29</v>
      </c>
    </row>
    <row r="86" spans="1:4" x14ac:dyDescent="0.3">
      <c r="A86" s="3" t="s">
        <v>59</v>
      </c>
      <c r="B86">
        <f>VLOOKUP(A86,Analyse!$A$1:$M$99,8,FALSE)</f>
        <v>87</v>
      </c>
      <c r="C86">
        <f>VLOOKUP(A86,Analyse!$A$1:$M$99,12,FALSE)</f>
        <v>90</v>
      </c>
      <c r="D86">
        <f t="shared" si="1"/>
        <v>-3</v>
      </c>
    </row>
    <row r="87" spans="1:4" x14ac:dyDescent="0.3">
      <c r="A87" s="3" t="s">
        <v>11</v>
      </c>
      <c r="B87">
        <f>VLOOKUP(A87,Analyse!$A$1:$M$99,8,FALSE)</f>
        <v>75</v>
      </c>
      <c r="C87">
        <f>VLOOKUP(A87,Analyse!$A$1:$M$99,12,FALSE)</f>
        <v>13</v>
      </c>
      <c r="D87">
        <f t="shared" si="1"/>
        <v>62</v>
      </c>
    </row>
    <row r="88" spans="1:4" x14ac:dyDescent="0.3">
      <c r="A88" s="3" t="s">
        <v>35</v>
      </c>
      <c r="B88">
        <f>VLOOKUP(A88,Analyse!$A$1:$M$99,8,FALSE)</f>
        <v>88</v>
      </c>
      <c r="C88">
        <f>VLOOKUP(A88,Analyse!$A$1:$M$99,12,FALSE)</f>
        <v>34</v>
      </c>
      <c r="D88">
        <f t="shared" si="1"/>
        <v>54</v>
      </c>
    </row>
    <row r="89" spans="1:4" x14ac:dyDescent="0.3">
      <c r="A89" s="3" t="s">
        <v>79</v>
      </c>
      <c r="B89">
        <f>VLOOKUP(A89,Analyse!$A$1:$M$99,8,FALSE)</f>
        <v>86</v>
      </c>
      <c r="C89">
        <f>VLOOKUP(A89,Analyse!$A$1:$M$99,12,FALSE)</f>
        <v>93</v>
      </c>
      <c r="D89">
        <f t="shared" si="1"/>
        <v>-7</v>
      </c>
    </row>
    <row r="90" spans="1:4" x14ac:dyDescent="0.3">
      <c r="A90" s="3" t="s">
        <v>108</v>
      </c>
      <c r="B90">
        <f>VLOOKUP(A90,Analyse!$A$1:$M$99,8,FALSE)</f>
        <v>89</v>
      </c>
      <c r="C90">
        <f>VLOOKUP(A90,Analyse!$A$1:$M$99,12,FALSE)</f>
        <v>54</v>
      </c>
      <c r="D90">
        <f t="shared" si="1"/>
        <v>35</v>
      </c>
    </row>
    <row r="91" spans="1:4" x14ac:dyDescent="0.3">
      <c r="A91" s="3" t="s">
        <v>66</v>
      </c>
      <c r="B91">
        <f>VLOOKUP(A91,Analyse!$A$1:$M$99,8,FALSE)</f>
        <v>90</v>
      </c>
      <c r="C91">
        <f>VLOOKUP(A91,Analyse!$A$1:$M$99,12,FALSE)</f>
        <v>58</v>
      </c>
      <c r="D91">
        <f t="shared" si="1"/>
        <v>32</v>
      </c>
    </row>
    <row r="92" spans="1:4" x14ac:dyDescent="0.3">
      <c r="A92" s="3" t="s">
        <v>77</v>
      </c>
      <c r="B92">
        <f>VLOOKUP(A92,Analyse!$A$1:$M$99,8,FALSE)</f>
        <v>91</v>
      </c>
      <c r="C92">
        <f>VLOOKUP(A92,Analyse!$A$1:$M$99,12,FALSE)</f>
        <v>64</v>
      </c>
      <c r="D92">
        <f t="shared" si="1"/>
        <v>27</v>
      </c>
    </row>
    <row r="93" spans="1:4" x14ac:dyDescent="0.3">
      <c r="A93" s="3" t="s">
        <v>99</v>
      </c>
      <c r="B93">
        <f>VLOOKUP(A93,Analyse!$A$1:$M$99,8,FALSE)</f>
        <v>92</v>
      </c>
      <c r="C93">
        <f>VLOOKUP(A93,Analyse!$A$1:$M$99,12,FALSE)</f>
        <v>32</v>
      </c>
      <c r="D93">
        <f t="shared" si="1"/>
        <v>60</v>
      </c>
    </row>
    <row r="94" spans="1:4" x14ac:dyDescent="0.3">
      <c r="A94" s="3" t="s">
        <v>101</v>
      </c>
      <c r="B94">
        <f>VLOOKUP(A94,Analyse!$A$1:$M$99,8,FALSE)</f>
        <v>93</v>
      </c>
      <c r="C94">
        <f>VLOOKUP(A94,Analyse!$A$1:$M$99,12,FALSE)</f>
        <v>71</v>
      </c>
      <c r="D94">
        <f t="shared" si="1"/>
        <v>22</v>
      </c>
    </row>
    <row r="95" spans="1:4" x14ac:dyDescent="0.3">
      <c r="A95" s="3" t="s">
        <v>69</v>
      </c>
      <c r="B95">
        <f>VLOOKUP(A95,Analyse!$A$1:$M$99,8,FALSE)</f>
        <v>94</v>
      </c>
      <c r="C95">
        <f>VLOOKUP(A95,Analyse!$A$1:$M$99,12,FALSE)</f>
        <v>53</v>
      </c>
      <c r="D95">
        <f t="shared" si="1"/>
        <v>41</v>
      </c>
    </row>
    <row r="96" spans="1:4" x14ac:dyDescent="0.3">
      <c r="A96" s="3" t="s">
        <v>54</v>
      </c>
      <c r="B96">
        <f>VLOOKUP(A96,Analyse!$A$1:$M$99,8,FALSE)</f>
        <v>95</v>
      </c>
      <c r="C96">
        <f>VLOOKUP(A96,Analyse!$A$1:$M$99,12,FALSE)</f>
        <v>69</v>
      </c>
      <c r="D96">
        <f t="shared" si="1"/>
        <v>26</v>
      </c>
    </row>
    <row r="97" spans="1:4" x14ac:dyDescent="0.3">
      <c r="A97" s="3" t="s">
        <v>93</v>
      </c>
      <c r="B97">
        <f>VLOOKUP(A97,Analyse!$A$1:$M$99,8,FALSE)</f>
        <v>97</v>
      </c>
      <c r="C97">
        <f>VLOOKUP(A97,Analyse!$A$1:$M$99,12,FALSE)</f>
        <v>68</v>
      </c>
      <c r="D97">
        <f t="shared" si="1"/>
        <v>29</v>
      </c>
    </row>
    <row r="98" spans="1:4" x14ac:dyDescent="0.3">
      <c r="A98" s="3" t="s">
        <v>61</v>
      </c>
      <c r="B98">
        <f>VLOOKUP(A98,Analyse!$A$1:$M$99,8,FALSE)</f>
        <v>98</v>
      </c>
      <c r="C98">
        <f>VLOOKUP(A98,Analyse!$A$1:$M$99,12,FALSE)</f>
        <v>24</v>
      </c>
      <c r="D98">
        <f t="shared" si="1"/>
        <v>74</v>
      </c>
    </row>
    <row r="99" spans="1:4" x14ac:dyDescent="0.3">
      <c r="A99" s="3" t="s">
        <v>20</v>
      </c>
      <c r="B99">
        <f>VLOOKUP(A99,Analyse!$A$1:$M$99,8,FALSE)</f>
        <v>96</v>
      </c>
      <c r="C99">
        <f>VLOOKUP(A99,Analyse!$A$1:$M$99,12,FALSE)</f>
        <v>8</v>
      </c>
      <c r="D99">
        <f t="shared" si="1"/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92AD-6B44-4AC7-A8D3-8D46C2072237}">
  <dimension ref="A1:O99"/>
  <sheetViews>
    <sheetView topLeftCell="A71" zoomScale="70" zoomScaleNormal="70" workbookViewId="0">
      <selection activeCell="A91" sqref="A91"/>
    </sheetView>
  </sheetViews>
  <sheetFormatPr defaultRowHeight="14.4" x14ac:dyDescent="0.3"/>
  <cols>
    <col min="1" max="1" width="16.5546875" bestFit="1" customWidth="1"/>
    <col min="2" max="2" width="18.6640625" style="42" bestFit="1" customWidth="1"/>
    <col min="3" max="3" width="11.109375" style="42" bestFit="1" customWidth="1"/>
    <col min="4" max="5" width="30.5546875" style="42" customWidth="1"/>
    <col min="6" max="6" width="13.21875" style="42" customWidth="1"/>
    <col min="7" max="8" width="13.21875" customWidth="1"/>
    <col min="9" max="9" width="21.109375" style="42" customWidth="1"/>
    <col min="10" max="10" width="13" style="42" customWidth="1"/>
    <col min="11" max="11" width="12.21875" style="42" bestFit="1" customWidth="1"/>
    <col min="12" max="12" width="10" bestFit="1" customWidth="1"/>
    <col min="13" max="13" width="17.88671875" customWidth="1"/>
  </cols>
  <sheetData>
    <row r="1" spans="1:15" ht="35.4" customHeight="1" x14ac:dyDescent="0.3">
      <c r="A1" s="43" t="s">
        <v>104</v>
      </c>
      <c r="B1" s="44" t="s">
        <v>105</v>
      </c>
      <c r="C1" s="44" t="s">
        <v>106</v>
      </c>
      <c r="D1" s="44" t="s">
        <v>325</v>
      </c>
      <c r="E1" s="44" t="s">
        <v>326</v>
      </c>
      <c r="F1" s="44" t="s">
        <v>305</v>
      </c>
      <c r="G1" s="43" t="s">
        <v>307</v>
      </c>
      <c r="H1" s="43" t="s">
        <v>308</v>
      </c>
      <c r="I1" s="44" t="s">
        <v>107</v>
      </c>
      <c r="J1" s="44" t="s">
        <v>306</v>
      </c>
      <c r="K1" s="44" t="s">
        <v>307</v>
      </c>
      <c r="L1" s="43" t="s">
        <v>309</v>
      </c>
      <c r="M1" s="44" t="s">
        <v>316</v>
      </c>
      <c r="O1" s="41"/>
    </row>
    <row r="2" spans="1:15" x14ac:dyDescent="0.3">
      <c r="A2" s="3" t="s">
        <v>15</v>
      </c>
      <c r="B2" s="42">
        <f>VLOOKUP(A2,Beskatningsgrundlag!$B$18:$N$115,10,FALSE)*0.2505</f>
        <v>5137585.6619999995</v>
      </c>
      <c r="C2" s="42">
        <f>VLOOKUP(A2,selskabsskat!$B$1:$C$99,2,FALSE)</f>
        <v>1540436</v>
      </c>
      <c r="D2" s="42">
        <f>VLOOKUP(A2,dækningsafgift!$B$1:$C$99,2,FALSE)</f>
        <v>2506</v>
      </c>
      <c r="E2" s="42">
        <f>VLOOKUP(A2,BUDKC!$C$5:$D$103,2,FALSE)*-1*1.026</f>
        <v>70721.153999999995</v>
      </c>
      <c r="F2" s="42">
        <f>SUM(B2:E2)</f>
        <v>6751248.8159999996</v>
      </c>
      <c r="G2" s="40">
        <f>F2/VLOOKUP(A2,Beskatningsgrundlag!$B$18:$N$115,12,FALSE)*1000</f>
        <v>94231.960583432199</v>
      </c>
      <c r="H2" s="40">
        <v>5</v>
      </c>
      <c r="I2" s="42">
        <f>VLOOKUP(A2,'Tilskud og udligning'!$B$18:$BD$115,55,FALSE)</f>
        <v>-411480</v>
      </c>
      <c r="J2" s="42">
        <f>I2+F2</f>
        <v>6339768.8159999996</v>
      </c>
      <c r="K2" s="42">
        <f>J2/VLOOKUP(A2,Beskatningsgrundlag!$B$18:$N$115,12,FALSE)*1000</f>
        <v>88488.642836206302</v>
      </c>
      <c r="L2" s="40">
        <v>1</v>
      </c>
      <c r="M2" t="str">
        <f>VLOOKUP(A2,Kommunetyper!$A$1:$C$99,3,FALSE)</f>
        <v>bykommune</v>
      </c>
    </row>
    <row r="3" spans="1:15" x14ac:dyDescent="0.3">
      <c r="A3" s="3" t="s">
        <v>12</v>
      </c>
      <c r="B3" s="42">
        <f>VLOOKUP(A3,Beskatningsgrundlag!$B$18:$N$115,10,FALSE)*0.2505</f>
        <v>3546237.318</v>
      </c>
      <c r="C3" s="42">
        <f>VLOOKUP(A3,selskabsskat!$B$1:$C$99,2,FALSE)</f>
        <v>799966</v>
      </c>
      <c r="D3" s="42">
        <f>VLOOKUP(A3,dækningsafgift!$B$1:$C$99,2,FALSE)</f>
        <v>8434</v>
      </c>
      <c r="E3" s="42">
        <f>VLOOKUP(A3,BUDKC!$C$5:$D$103,2,FALSE)*-1*1.026</f>
        <v>143145.46799999999</v>
      </c>
      <c r="F3" s="42">
        <f>SUM(B3:E3)</f>
        <v>4497782.7860000003</v>
      </c>
      <c r="G3" s="40">
        <f>F3/VLOOKUP(A3,Beskatningsgrundlag!$B$18:$N$115,12,FALSE)*1000</f>
        <v>81914.890107088228</v>
      </c>
      <c r="H3" s="40">
        <v>12</v>
      </c>
      <c r="I3" s="42">
        <f>VLOOKUP(A3,'Tilskud og udligning'!$B$18:$BD$115,55,FALSE)</f>
        <v>233304</v>
      </c>
      <c r="J3" s="42">
        <f>I3+F3</f>
        <v>4731086.7860000003</v>
      </c>
      <c r="K3" s="42">
        <f>J3/VLOOKUP(A3,Beskatningsgrundlag!$B$18:$N$115,12,FALSE)*1000</f>
        <v>86163.888431558255</v>
      </c>
      <c r="L3" s="40">
        <v>2</v>
      </c>
      <c r="M3" t="str">
        <f>VLOOKUP(A3,Kommunetyper!$A$1:$C$99,3,FALSE)</f>
        <v>bykommune</v>
      </c>
    </row>
    <row r="4" spans="1:15" x14ac:dyDescent="0.3">
      <c r="A4" s="3" t="s">
        <v>14</v>
      </c>
      <c r="B4" s="42">
        <f>VLOOKUP(A4,Beskatningsgrundlag!$B$18:$N$115,10,FALSE)*0.2505</f>
        <v>9930753.1125000007</v>
      </c>
      <c r="C4" s="42">
        <f>VLOOKUP(A4,selskabsskat!$B$1:$C$99,2,FALSE)</f>
        <v>391434</v>
      </c>
      <c r="D4" s="42">
        <f>VLOOKUP(A4,dækningsafgift!$B$1:$C$99,2,FALSE)</f>
        <v>7468</v>
      </c>
      <c r="E4" s="42">
        <f>VLOOKUP(A4,BUDKC!$C$5:$D$103,2,FALSE)*-1*1.026</f>
        <v>95573.952000000005</v>
      </c>
      <c r="F4" s="42">
        <f>SUM(B4:E4)</f>
        <v>10425229.0645</v>
      </c>
      <c r="G4" s="40">
        <f>F4/VLOOKUP(A4,Beskatningsgrundlag!$B$18:$N$115,12,FALSE)*1000</f>
        <v>138910.44722851433</v>
      </c>
      <c r="H4" s="40">
        <v>1</v>
      </c>
      <c r="I4" s="42">
        <f>VLOOKUP(A4,'Tilskud og udligning'!$B$18:$BD$115,55,FALSE)</f>
        <v>-3965640</v>
      </c>
      <c r="J4" s="42">
        <f>I4+F4</f>
        <v>6459589.0645000003</v>
      </c>
      <c r="K4" s="42">
        <f>J4/VLOOKUP(A4,Beskatningsgrundlag!$B$18:$N$115,12,FALSE)*1000</f>
        <v>86070.473877415061</v>
      </c>
      <c r="L4" s="40">
        <v>3</v>
      </c>
      <c r="M4" t="str">
        <f>VLOOKUP(A4,Kommunetyper!$A$1:$C$99,3,FALSE)</f>
        <v>bykommune</v>
      </c>
    </row>
    <row r="5" spans="1:15" x14ac:dyDescent="0.3">
      <c r="A5" s="3" t="s">
        <v>62</v>
      </c>
      <c r="B5" s="42">
        <f>VLOOKUP(A5,Beskatningsgrundlag!$B$18:$N$115,10,FALSE)*0.2505</f>
        <v>1667714.7720000001</v>
      </c>
      <c r="C5" s="42">
        <f>VLOOKUP(A5,selskabsskat!$B$1:$C$99,2,FALSE)</f>
        <v>608159</v>
      </c>
      <c r="D5" s="42">
        <f>VLOOKUP(A5,dækningsafgift!$B$1:$C$99,2,FALSE)</f>
        <v>1129</v>
      </c>
      <c r="E5" s="42">
        <f>VLOOKUP(A5,BUDKC!$C$5:$D$103,2,FALSE)*-1*1.026</f>
        <v>0</v>
      </c>
      <c r="F5" s="42">
        <f>SUM(B5:E5)</f>
        <v>2277002.7719999999</v>
      </c>
      <c r="G5" s="40">
        <f>F5/VLOOKUP(A5,Beskatningsgrundlag!$B$18:$N$115,12,FALSE)*1000</f>
        <v>83421.973694815882</v>
      </c>
      <c r="H5" s="40">
        <v>11</v>
      </c>
      <c r="I5" s="42">
        <f>VLOOKUP(A5,'Tilskud og udligning'!$B$18:$BD$115,55,FALSE)</f>
        <v>68604</v>
      </c>
      <c r="J5" s="42">
        <f>I5+F5</f>
        <v>2345606.7719999999</v>
      </c>
      <c r="K5" s="42">
        <f>J5/VLOOKUP(A5,Beskatningsgrundlag!$B$18:$N$115,12,FALSE)*1000</f>
        <v>85935.401062465651</v>
      </c>
      <c r="L5" s="40">
        <v>4</v>
      </c>
      <c r="M5" t="str">
        <f>VLOOKUP(A5,Kommunetyper!$A$1:$C$99,3,FALSE)</f>
        <v>mellemkommune</v>
      </c>
    </row>
    <row r="6" spans="1:15" x14ac:dyDescent="0.3">
      <c r="A6" s="3" t="s">
        <v>34</v>
      </c>
      <c r="B6" s="42">
        <f>VLOOKUP(A6,Beskatningsgrundlag!$B$18:$N$115,10,FALSE)*0.2505</f>
        <v>6677505.8550000004</v>
      </c>
      <c r="C6" s="42">
        <f>VLOOKUP(A6,selskabsskat!$B$1:$C$99,2,FALSE)</f>
        <v>168637</v>
      </c>
      <c r="D6" s="42">
        <f>VLOOKUP(A6,dækningsafgift!$B$1:$C$99,2,FALSE)</f>
        <v>2097</v>
      </c>
      <c r="E6" s="42">
        <f>VLOOKUP(A6,BUDKC!$C$5:$D$103,2,FALSE)*-1*1.026</f>
        <v>63728.964</v>
      </c>
      <c r="F6" s="42">
        <f>SUM(B6:E6)</f>
        <v>6911968.8190000001</v>
      </c>
      <c r="G6" s="40">
        <f>F6/VLOOKUP(A6,Beskatningsgrundlag!$B$18:$N$115,12,FALSE)*1000</f>
        <v>119449.90614361013</v>
      </c>
      <c r="H6" s="40">
        <v>2</v>
      </c>
      <c r="I6" s="42">
        <f>VLOOKUP(A6,'Tilskud og udligning'!$B$18:$BD$115,55,FALSE)</f>
        <v>-2041224</v>
      </c>
      <c r="J6" s="42">
        <f>I6+F6</f>
        <v>4870744.8190000001</v>
      </c>
      <c r="K6" s="42">
        <f>J6/VLOOKUP(A6,Beskatningsgrundlag!$B$18:$N$115,12,FALSE)*1000</f>
        <v>84174.281845675287</v>
      </c>
      <c r="L6" s="40">
        <v>5</v>
      </c>
      <c r="M6" t="str">
        <f>VLOOKUP(A6,Kommunetyper!$A$1:$C$99,3,FALSE)</f>
        <v>mindre bykommune</v>
      </c>
    </row>
    <row r="7" spans="1:15" x14ac:dyDescent="0.3">
      <c r="A7" s="3" t="s">
        <v>33</v>
      </c>
      <c r="B7" s="42">
        <f>VLOOKUP(A7,Beskatningsgrundlag!$B$18:$N$115,10,FALSE)*0.2505</f>
        <v>2744768.58</v>
      </c>
      <c r="C7" s="42">
        <f>VLOOKUP(A7,selskabsskat!$B$1:$C$99,2,FALSE)</f>
        <v>127081</v>
      </c>
      <c r="D7" s="42">
        <f>VLOOKUP(A7,dækningsafgift!$B$1:$C$99,2,FALSE)</f>
        <v>1549</v>
      </c>
      <c r="E7" s="42">
        <f>VLOOKUP(A7,BUDKC!$C$5:$D$103,2,FALSE)*-1*1.026</f>
        <v>27191.052</v>
      </c>
      <c r="F7" s="42">
        <f>SUM(B7:E7)</f>
        <v>2900589.6320000002</v>
      </c>
      <c r="G7" s="40">
        <f>F7/VLOOKUP(A7,Beskatningsgrundlag!$B$18:$N$115,12,FALSE)*1000</f>
        <v>114182.95602881549</v>
      </c>
      <c r="H7" s="40">
        <v>3</v>
      </c>
      <c r="I7" s="42">
        <f>VLOOKUP(A7,'Tilskud og udligning'!$B$18:$BD$115,55,FALSE)</f>
        <v>-763068</v>
      </c>
      <c r="J7" s="42">
        <f>I7+F7</f>
        <v>2137521.6320000002</v>
      </c>
      <c r="K7" s="42">
        <f>J7/VLOOKUP(A7,Beskatningsgrundlag!$B$18:$N$115,12,FALSE)*1000</f>
        <v>84144.456638979667</v>
      </c>
      <c r="L7" s="40">
        <v>6</v>
      </c>
      <c r="M7" t="str">
        <f>VLOOKUP(A7,Kommunetyper!$A$1:$C$99,3,FALSE)</f>
        <v>mindre bykommune</v>
      </c>
    </row>
    <row r="8" spans="1:15" x14ac:dyDescent="0.3">
      <c r="A8" s="3" t="s">
        <v>21</v>
      </c>
      <c r="B8" s="42">
        <f>VLOOKUP(A8,Beskatningsgrundlag!$B$18:$N$115,10,FALSE)*0.2505</f>
        <v>5723954.8095000004</v>
      </c>
      <c r="C8" s="42">
        <f>VLOOKUP(A8,selskabsskat!$B$1:$C$99,2,FALSE)</f>
        <v>310156</v>
      </c>
      <c r="D8" s="42">
        <f>VLOOKUP(A8,dækningsafgift!$B$1:$C$99,2,FALSE)</f>
        <v>4065</v>
      </c>
      <c r="E8" s="42">
        <f>VLOOKUP(A8,BUDKC!$C$5:$D$103,2,FALSE)*-1*1.026</f>
        <v>94395.078000000009</v>
      </c>
      <c r="F8" s="42">
        <f>SUM(B8:E8)</f>
        <v>6132570.8875000002</v>
      </c>
      <c r="G8" s="40">
        <f>F8/VLOOKUP(A8,Beskatningsgrundlag!$B$18:$N$115,12,FALSE)*1000</f>
        <v>104288.32881266582</v>
      </c>
      <c r="H8" s="40">
        <v>4</v>
      </c>
      <c r="I8" s="42">
        <f>VLOOKUP(A8,'Tilskud og udligning'!$B$18:$BD$115,55,FALSE)</f>
        <v>-1201176</v>
      </c>
      <c r="J8" s="42">
        <f>I8+F8</f>
        <v>4931394.8875000002</v>
      </c>
      <c r="K8" s="42">
        <f>J8/VLOOKUP(A8,Beskatningsgrundlag!$B$18:$N$115,12,FALSE)*1000</f>
        <v>83861.55512380111</v>
      </c>
      <c r="L8" s="40">
        <v>7</v>
      </c>
      <c r="M8" t="str">
        <f>VLOOKUP(A8,Kommunetyper!$A$1:$C$99,3,FALSE)</f>
        <v>bykommune</v>
      </c>
    </row>
    <row r="9" spans="1:15" x14ac:dyDescent="0.3">
      <c r="A9" s="3" t="s">
        <v>20</v>
      </c>
      <c r="B9" s="42">
        <f>VLOOKUP(A9,Beskatningsgrundlag!$B$18:$N$115,10,FALSE)*0.2505</f>
        <v>1315454.4075</v>
      </c>
      <c r="C9" s="42">
        <f>VLOOKUP(A9,selskabsskat!$B$1:$C$99,2,FALSE)</f>
        <v>24974</v>
      </c>
      <c r="D9" s="42">
        <f>VLOOKUP(A9,dækningsafgift!$B$1:$C$99,2,FALSE)</f>
        <v>1384</v>
      </c>
      <c r="E9" s="42">
        <f>VLOOKUP(A9,BUDKC!$C$5:$D$103,2,FALSE)*-1*1.026</f>
        <v>37754.748</v>
      </c>
      <c r="F9" s="42">
        <f>SUM(B9:E9)</f>
        <v>1379567.1554999999</v>
      </c>
      <c r="G9" s="40">
        <f>F9/VLOOKUP(A9,Beskatningsgrundlag!$B$18:$N$115,12,FALSE)*1000</f>
        <v>55218.025756484145</v>
      </c>
      <c r="H9" s="40">
        <v>96</v>
      </c>
      <c r="I9" s="42">
        <f>VLOOKUP(A9,'Tilskud og udligning'!$B$18:$BD$115,55,FALSE)</f>
        <v>697716</v>
      </c>
      <c r="J9" s="42">
        <f>I9+F9</f>
        <v>2077283.1554999999</v>
      </c>
      <c r="K9" s="42">
        <f>J9/VLOOKUP(A9,Beskatningsgrundlag!$B$18:$N$115,12,FALSE)*1000</f>
        <v>83144.538724783852</v>
      </c>
      <c r="L9" s="40">
        <v>8</v>
      </c>
      <c r="M9" t="str">
        <f>VLOOKUP(A9,Kommunetyper!$A$1:$C$99,3,FALSE)</f>
        <v>bykommune</v>
      </c>
    </row>
    <row r="10" spans="1:15" x14ac:dyDescent="0.3">
      <c r="A10" s="3" t="s">
        <v>13</v>
      </c>
      <c r="B10" s="42">
        <f>VLOOKUP(A10,Beskatningsgrundlag!$B$18:$N$115,10,FALSE)*0.2505</f>
        <v>2251374.0104999999</v>
      </c>
      <c r="C10" s="42">
        <f>VLOOKUP(A10,selskabsskat!$B$1:$C$99,2,FALSE)</f>
        <v>174540</v>
      </c>
      <c r="D10" s="42">
        <f>VLOOKUP(A10,dækningsafgift!$B$1:$C$99,2,FALSE)</f>
        <v>3768</v>
      </c>
      <c r="E10" s="42">
        <f>VLOOKUP(A10,BUDKC!$C$5:$D$103,2,FALSE)*-1*1.026</f>
        <v>112146.93000000001</v>
      </c>
      <c r="F10" s="42">
        <f>SUM(B10:E10)</f>
        <v>2541828.9405</v>
      </c>
      <c r="G10" s="40">
        <f>F10/VLOOKUP(A10,Beskatningsgrundlag!$B$18:$N$115,12,FALSE)*1000</f>
        <v>60390.328831076265</v>
      </c>
      <c r="H10" s="40">
        <v>64</v>
      </c>
      <c r="I10" s="42">
        <f>VLOOKUP(A10,'Tilskud og udligning'!$B$18:$BD$115,55,FALSE)</f>
        <v>926412</v>
      </c>
      <c r="J10" s="42">
        <f>I10+F10</f>
        <v>3468240.9405</v>
      </c>
      <c r="K10" s="42">
        <f>J10/VLOOKUP(A10,Beskatningsgrundlag!$B$18:$N$115,12,FALSE)*1000</f>
        <v>82400.592551674985</v>
      </c>
      <c r="L10" s="40">
        <v>9</v>
      </c>
      <c r="M10" t="str">
        <f>VLOOKUP(A10,Kommunetyper!$A$1:$C$99,3,FALSE)</f>
        <v>bykommune</v>
      </c>
    </row>
    <row r="11" spans="1:15" x14ac:dyDescent="0.3">
      <c r="A11" s="3" t="s">
        <v>32</v>
      </c>
      <c r="B11" s="42">
        <f>VLOOKUP(A11,Beskatningsgrundlag!$B$18:$N$115,10,FALSE)*0.2505</f>
        <v>4125432.3960000002</v>
      </c>
      <c r="C11" s="42">
        <f>VLOOKUP(A11,selskabsskat!$B$1:$C$99,2,FALSE)</f>
        <v>511202</v>
      </c>
      <c r="D11" s="42">
        <f>VLOOKUP(A11,dækningsafgift!$B$1:$C$99,2,FALSE)</f>
        <v>8064</v>
      </c>
      <c r="E11" s="42">
        <f>VLOOKUP(A11,BUDKC!$C$5:$D$103,2,FALSE)*-1*1.026</f>
        <v>42029.063999999998</v>
      </c>
      <c r="F11" s="42">
        <f>SUM(B11:E11)</f>
        <v>4686727.46</v>
      </c>
      <c r="G11" s="40">
        <f>F11/VLOOKUP(A11,Beskatningsgrundlag!$B$18:$N$115,12,FALSE)*1000</f>
        <v>84243.658619883892</v>
      </c>
      <c r="H11" s="40">
        <v>9</v>
      </c>
      <c r="I11" s="42">
        <f>VLOOKUP(A11,'Tilskud og udligning'!$B$18:$BD$115,55,FALSE)</f>
        <v>-122604</v>
      </c>
      <c r="J11" s="42">
        <f>I11+F11</f>
        <v>4564123.46</v>
      </c>
      <c r="K11" s="42">
        <f>J11/VLOOKUP(A11,Beskatningsgrundlag!$B$18:$N$115,12,FALSE)*1000</f>
        <v>82039.858716948569</v>
      </c>
      <c r="L11" s="40">
        <v>10</v>
      </c>
      <c r="M11" t="str">
        <f>VLOOKUP(A11,Kommunetyper!$A$1:$C$99,3,FALSE)</f>
        <v>mindre bykommune</v>
      </c>
    </row>
    <row r="12" spans="1:15" x14ac:dyDescent="0.3">
      <c r="A12" s="3" t="s">
        <v>44</v>
      </c>
      <c r="B12" s="42">
        <f>VLOOKUP(A12,Beskatningsgrundlag!$B$18:$N$115,10,FALSE)*0.2505</f>
        <v>3104994.594</v>
      </c>
      <c r="C12" s="42">
        <f>VLOOKUP(A12,selskabsskat!$B$1:$C$99,2,FALSE)</f>
        <v>552555</v>
      </c>
      <c r="D12" s="42">
        <f>VLOOKUP(A12,dækningsafgift!$B$1:$C$99,2,FALSE)</f>
        <v>404</v>
      </c>
      <c r="E12" s="42">
        <f>VLOOKUP(A12,BUDKC!$C$5:$D$103,2,FALSE)*-1*1.026</f>
        <v>0</v>
      </c>
      <c r="F12" s="42">
        <f>SUM(B12:E12)</f>
        <v>3657953.594</v>
      </c>
      <c r="G12" s="40">
        <f>F12/VLOOKUP(A12,Beskatningsgrundlag!$B$18:$N$115,12,FALSE)*1000</f>
        <v>76467.035850910383</v>
      </c>
      <c r="H12" s="40">
        <v>15</v>
      </c>
      <c r="I12" s="42">
        <f>VLOOKUP(A12,'Tilskud og udligning'!$B$18:$BD$115,55,FALSE)</f>
        <v>249816</v>
      </c>
      <c r="J12" s="42">
        <f>I12+F12</f>
        <v>3907769.594</v>
      </c>
      <c r="K12" s="42">
        <f>J12/VLOOKUP(A12,Beskatningsgrundlag!$B$18:$N$115,12,FALSE)*1000</f>
        <v>81689.269686644227</v>
      </c>
      <c r="L12" s="40">
        <v>11</v>
      </c>
      <c r="M12" t="str">
        <f>VLOOKUP(A12,Kommunetyper!$A$1:$C$99,3,FALSE)</f>
        <v>yderkommune</v>
      </c>
    </row>
    <row r="13" spans="1:15" x14ac:dyDescent="0.3">
      <c r="A13" s="3" t="s">
        <v>24</v>
      </c>
      <c r="B13" s="42">
        <f>VLOOKUP(A13,Beskatningsgrundlag!$B$18:$N$115,10,FALSE)*0.2505</f>
        <v>2224788.4454999999</v>
      </c>
      <c r="C13" s="42">
        <f>VLOOKUP(A13,selskabsskat!$B$1:$C$99,2,FALSE)</f>
        <v>90374</v>
      </c>
      <c r="D13" s="42">
        <f>VLOOKUP(A13,dækningsafgift!$B$1:$C$99,2,FALSE)</f>
        <v>717</v>
      </c>
      <c r="E13" s="42">
        <f>VLOOKUP(A13,BUDKC!$C$5:$D$103,2,FALSE)*-1*1.026</f>
        <v>34652.124000000003</v>
      </c>
      <c r="F13" s="42">
        <f>SUM(B13:E13)</f>
        <v>2350531.5694999998</v>
      </c>
      <c r="G13" s="40">
        <f>F13/VLOOKUP(A13,Beskatningsgrundlag!$B$18:$N$115,12,FALSE)*1000</f>
        <v>88435.666108581951</v>
      </c>
      <c r="H13" s="40">
        <v>8</v>
      </c>
      <c r="I13" s="42">
        <f>VLOOKUP(A13,'Tilskud og udligning'!$B$18:$BD$115,55,FALSE)</f>
        <v>-189648</v>
      </c>
      <c r="J13" s="42">
        <f>I13+F13</f>
        <v>2160883.5694999998</v>
      </c>
      <c r="K13" s="42">
        <f>J13/VLOOKUP(A13,Beskatningsgrundlag!$B$18:$N$115,12,FALSE)*1000</f>
        <v>81300.408950675337</v>
      </c>
      <c r="L13" s="40">
        <v>12</v>
      </c>
      <c r="M13" t="str">
        <f>VLOOKUP(A13,Kommunetyper!$A$1:$C$99,3,FALSE)</f>
        <v>mindre bykommune</v>
      </c>
    </row>
    <row r="14" spans="1:15" x14ac:dyDescent="0.3">
      <c r="A14" s="3" t="s">
        <v>11</v>
      </c>
      <c r="B14" s="42">
        <f>VLOOKUP(A14,Beskatningsgrundlag!$B$18:$N$115,10,FALSE)*0.2505</f>
        <v>1639048.554</v>
      </c>
      <c r="C14" s="42">
        <f>VLOOKUP(A14,selskabsskat!$B$1:$C$99,2,FALSE)</f>
        <v>56688</v>
      </c>
      <c r="D14" s="42">
        <f>VLOOKUP(A14,dækningsafgift!$B$1:$C$99,2,FALSE)</f>
        <v>1348</v>
      </c>
      <c r="E14" s="42">
        <f>VLOOKUP(A14,BUDKC!$C$5:$D$103,2,FALSE)*-1*1.026</f>
        <v>37493.118000000002</v>
      </c>
      <c r="F14" s="42">
        <f>SUM(B14:E14)</f>
        <v>1734577.672</v>
      </c>
      <c r="G14" s="40">
        <f>F14/VLOOKUP(A14,Beskatningsgrundlag!$B$18:$N$115,12,FALSE)*1000</f>
        <v>58777.326149571345</v>
      </c>
      <c r="H14" s="40">
        <v>75</v>
      </c>
      <c r="I14" s="42">
        <f>VLOOKUP(A14,'Tilskud og udligning'!$B$18:$BD$115,55,FALSE)</f>
        <v>648240</v>
      </c>
      <c r="J14" s="42">
        <f>I14+F14</f>
        <v>2382817.6720000003</v>
      </c>
      <c r="K14" s="42">
        <f>J14/VLOOKUP(A14,Beskatningsgrundlag!$B$18:$N$115,12,FALSE)*1000</f>
        <v>80743.372708481591</v>
      </c>
      <c r="L14" s="40">
        <v>13</v>
      </c>
      <c r="M14" t="str">
        <f>VLOOKUP(A14,Kommunetyper!$A$1:$C$99,3,FALSE)</f>
        <v>bykommune</v>
      </c>
    </row>
    <row r="15" spans="1:15" x14ac:dyDescent="0.3">
      <c r="A15" s="3" t="s">
        <v>19</v>
      </c>
      <c r="B15" s="42">
        <f>VLOOKUP(A15,Beskatningsgrundlag!$B$18:$N$115,10,FALSE)*0.2505</f>
        <v>3565476.219</v>
      </c>
      <c r="C15" s="42">
        <f>VLOOKUP(A15,selskabsskat!$B$1:$C$99,2,FALSE)</f>
        <v>255825</v>
      </c>
      <c r="D15" s="42">
        <f>VLOOKUP(A15,dækningsafgift!$B$1:$C$99,2,FALSE)</f>
        <v>3436</v>
      </c>
      <c r="E15" s="42">
        <f>VLOOKUP(A15,BUDKC!$C$5:$D$103,2,FALSE)*-1*1.026</f>
        <v>49324.950000000004</v>
      </c>
      <c r="F15" s="42">
        <f>SUM(B15:E15)</f>
        <v>3874062.1690000002</v>
      </c>
      <c r="G15" s="40">
        <f>F15/VLOOKUP(A15,Beskatningsgrundlag!$B$18:$N$115,12,FALSE)*1000</f>
        <v>62640.464524787378</v>
      </c>
      <c r="H15" s="40">
        <v>46</v>
      </c>
      <c r="I15" s="42">
        <f>VLOOKUP(A15,'Tilskud og udligning'!$B$18:$BD$115,55,FALSE)</f>
        <v>1106376</v>
      </c>
      <c r="J15" s="42">
        <f>I15+F15</f>
        <v>4980438.1689999998</v>
      </c>
      <c r="K15" s="42">
        <f>J15/VLOOKUP(A15,Beskatningsgrundlag!$B$18:$N$115,12,FALSE)*1000</f>
        <v>80529.673204410952</v>
      </c>
      <c r="L15" s="40">
        <v>14</v>
      </c>
      <c r="M15" t="str">
        <f>VLOOKUP(A15,Kommunetyper!$A$1:$C$99,3,FALSE)</f>
        <v>mindre bykommune</v>
      </c>
    </row>
    <row r="16" spans="1:15" x14ac:dyDescent="0.3">
      <c r="A16" s="3" t="s">
        <v>28</v>
      </c>
      <c r="B16" s="42">
        <f>VLOOKUP(A16,Beskatningsgrundlag!$B$18:$N$115,10,FALSE)*0.2505</f>
        <v>3741079.2239999999</v>
      </c>
      <c r="C16" s="42">
        <f>VLOOKUP(A16,selskabsskat!$B$1:$C$99,2,FALSE)</f>
        <v>75403</v>
      </c>
      <c r="D16" s="42">
        <f>VLOOKUP(A16,dækningsafgift!$B$1:$C$99,2,FALSE)</f>
        <v>559</v>
      </c>
      <c r="E16" s="42">
        <f>VLOOKUP(A16,BUDKC!$C$5:$D$103,2,FALSE)*-1*1.026</f>
        <v>20202.966</v>
      </c>
      <c r="F16" s="42">
        <f>SUM(B16:E16)</f>
        <v>3837244.19</v>
      </c>
      <c r="G16" s="40">
        <f>F16/VLOOKUP(A16,Beskatningsgrundlag!$B$18:$N$115,12,FALSE)*1000</f>
        <v>88950.698671735547</v>
      </c>
      <c r="H16" s="40">
        <v>7</v>
      </c>
      <c r="I16" s="42">
        <f>VLOOKUP(A16,'Tilskud og udligning'!$B$18:$BD$115,55,FALSE)</f>
        <v>-382428</v>
      </c>
      <c r="J16" s="42">
        <f>I16+F16</f>
        <v>3454816.19</v>
      </c>
      <c r="K16" s="42">
        <f>J16/VLOOKUP(A16,Beskatningsgrundlag!$B$18:$N$115,12,FALSE)*1000</f>
        <v>80085.680938362028</v>
      </c>
      <c r="L16" s="40">
        <v>15</v>
      </c>
      <c r="M16" t="str">
        <f>VLOOKUP(A16,Kommunetyper!$A$1:$C$99,3,FALSE)</f>
        <v>mindre bykommune</v>
      </c>
    </row>
    <row r="17" spans="1:13" x14ac:dyDescent="0.3">
      <c r="A17" s="3" t="s">
        <v>7</v>
      </c>
      <c r="B17" s="42">
        <f>VLOOKUP(A17,Beskatningsgrundlag!$B$18:$N$115,10,FALSE)*0.2505</f>
        <v>46638291.902999997</v>
      </c>
      <c r="C17" s="42">
        <f>VLOOKUP(A17,selskabsskat!$B$1:$C$99,2,FALSE)</f>
        <v>2834438</v>
      </c>
      <c r="D17" s="42">
        <f>VLOOKUP(A17,dækningsafgift!$B$1:$C$99,2,FALSE)</f>
        <v>289960</v>
      </c>
      <c r="E17" s="42">
        <f>VLOOKUP(A17,BUDKC!$C$5:$D$103,2,FALSE)*-1*1.026</f>
        <v>1191988.3319999999</v>
      </c>
      <c r="F17" s="42">
        <f>SUM(B17:E17)</f>
        <v>50954678.234999999</v>
      </c>
      <c r="G17" s="40">
        <f>F17/VLOOKUP(A17,Beskatningsgrundlag!$B$18:$N$115,12,FALSE)*1000</f>
        <v>75111.63000857929</v>
      </c>
      <c r="H17" s="40">
        <v>19</v>
      </c>
      <c r="I17" s="42">
        <f>VLOOKUP(A17,'Tilskud og udligning'!$B$18:$BD$115,55,FALSE)</f>
        <v>3268392</v>
      </c>
      <c r="J17" s="42">
        <f>I17+F17</f>
        <v>54223070.234999999</v>
      </c>
      <c r="K17" s="42">
        <f>J17/VLOOKUP(A17,Beskatningsgrundlag!$B$18:$N$115,12,FALSE)*1000</f>
        <v>79929.524245783497</v>
      </c>
      <c r="L17" s="40">
        <v>16</v>
      </c>
      <c r="M17" t="str">
        <f>VLOOKUP(A17,Kommunetyper!$A$1:$C$99,3,FALSE)</f>
        <v>bykommune</v>
      </c>
    </row>
    <row r="18" spans="1:13" x14ac:dyDescent="0.3">
      <c r="A18" s="3" t="s">
        <v>30</v>
      </c>
      <c r="B18" s="42">
        <f>VLOOKUP(A18,Beskatningsgrundlag!$B$18:$N$115,10,FALSE)*0.2505</f>
        <v>2040519.8940000001</v>
      </c>
      <c r="C18" s="42">
        <f>VLOOKUP(A18,selskabsskat!$B$1:$C$99,2,FALSE)</f>
        <v>16445</v>
      </c>
      <c r="D18" s="42">
        <f>VLOOKUP(A18,dækningsafgift!$B$1:$C$99,2,FALSE)</f>
        <v>800</v>
      </c>
      <c r="E18" s="42">
        <f>VLOOKUP(A18,BUDKC!$C$5:$D$103,2,FALSE)*-1*1.026</f>
        <v>8100.27</v>
      </c>
      <c r="F18" s="42">
        <f>SUM(B18:E18)</f>
        <v>2065865.1640000001</v>
      </c>
      <c r="G18" s="40">
        <f>F18/VLOOKUP(A18,Beskatningsgrundlag!$B$18:$N$115,12,FALSE)*1000</f>
        <v>64841.969993722545</v>
      </c>
      <c r="H18" s="40">
        <v>35</v>
      </c>
      <c r="I18" s="42">
        <f>VLOOKUP(A18,'Tilskud og udligning'!$B$18:$BD$115,55,FALSE)</f>
        <v>474540</v>
      </c>
      <c r="J18" s="42">
        <f>I18+F18</f>
        <v>2540405.1639999999</v>
      </c>
      <c r="K18" s="42">
        <f>J18/VLOOKUP(A18,Beskatningsgrundlag!$B$18:$N$115,12,FALSE)*1000</f>
        <v>79736.50860012554</v>
      </c>
      <c r="L18" s="40">
        <v>17</v>
      </c>
      <c r="M18" t="str">
        <f>VLOOKUP(A18,Kommunetyper!$A$1:$C$99,3,FALSE)</f>
        <v>yderkommune</v>
      </c>
    </row>
    <row r="19" spans="1:13" x14ac:dyDescent="0.3">
      <c r="A19" s="3" t="s">
        <v>17</v>
      </c>
      <c r="B19" s="42">
        <f>VLOOKUP(A19,Beskatningsgrundlag!$B$18:$N$115,10,FALSE)*0.2505</f>
        <v>1997484.996</v>
      </c>
      <c r="C19" s="42">
        <f>VLOOKUP(A19,selskabsskat!$B$1:$C$99,2,FALSE)</f>
        <v>66124</v>
      </c>
      <c r="D19" s="42">
        <f>VLOOKUP(A19,dækningsafgift!$B$1:$C$99,2,FALSE)</f>
        <v>21316</v>
      </c>
      <c r="E19" s="42">
        <f>VLOOKUP(A19,BUDKC!$C$5:$D$103,2,FALSE)*-1*1.026</f>
        <v>69102.126000000004</v>
      </c>
      <c r="F19" s="42">
        <f>SUM(B19:E19)</f>
        <v>2154027.122</v>
      </c>
      <c r="G19" s="40">
        <f>F19/VLOOKUP(A19,Beskatningsgrundlag!$B$18:$N$115,12,FALSE)*1000</f>
        <v>65963.164048384628</v>
      </c>
      <c r="H19" s="40">
        <v>29</v>
      </c>
      <c r="I19" s="42">
        <f>VLOOKUP(A19,'Tilskud og udligning'!$B$18:$BD$115,55,FALSE)</f>
        <v>435828</v>
      </c>
      <c r="J19" s="42">
        <f>I19+F19</f>
        <v>2589855.122</v>
      </c>
      <c r="K19" s="42">
        <f>J19/VLOOKUP(A19,Beskatningsgrundlag!$B$18:$N$115,12,FALSE)*1000</f>
        <v>79309.604103506354</v>
      </c>
      <c r="L19" s="40">
        <v>19</v>
      </c>
      <c r="M19" t="str">
        <f>VLOOKUP(A19,Kommunetyper!$A$1:$C$99,3,FALSE)</f>
        <v>bykommune</v>
      </c>
    </row>
    <row r="20" spans="1:13" x14ac:dyDescent="0.3">
      <c r="A20" s="3" t="s">
        <v>8</v>
      </c>
      <c r="B20" s="42">
        <f>VLOOKUP(A20,Beskatningsgrundlag!$B$18:$N$115,10,FALSE)*0.2505</f>
        <v>8734218.3194999993</v>
      </c>
      <c r="C20" s="42">
        <f>VLOOKUP(A20,selskabsskat!$B$1:$C$99,2,FALSE)</f>
        <v>138048</v>
      </c>
      <c r="D20" s="42">
        <f>VLOOKUP(A20,dækningsafgift!$B$1:$C$99,2,FALSE)</f>
        <v>33924</v>
      </c>
      <c r="E20" s="42">
        <f>VLOOKUP(A20,BUDKC!$C$5:$D$103,2,FALSE)*-1*1.026</f>
        <v>33576.876000000004</v>
      </c>
      <c r="F20" s="42">
        <f>SUM(B20:E20)</f>
        <v>8939767.1954999994</v>
      </c>
      <c r="G20" s="40">
        <f>F20/VLOOKUP(A20,Beskatningsgrundlag!$B$18:$N$115,12,FALSE)*1000</f>
        <v>83888.700962774587</v>
      </c>
      <c r="H20" s="40">
        <v>10</v>
      </c>
      <c r="I20" s="42">
        <f>VLOOKUP(A20,'Tilskud og udligning'!$B$18:$BD$115,55,FALSE)</f>
        <v>-492804</v>
      </c>
      <c r="J20" s="42">
        <f>I20+F20</f>
        <v>8446963.1954999994</v>
      </c>
      <c r="K20" s="42">
        <f>J20/VLOOKUP(A20,Beskatningsgrundlag!$B$18:$N$115,12,FALSE)*1000</f>
        <v>79264.342577908741</v>
      </c>
      <c r="L20" s="40">
        <v>18</v>
      </c>
      <c r="M20" t="str">
        <f>VLOOKUP(A20,Kommunetyper!$A$1:$C$99,3,FALSE)</f>
        <v>bykommune</v>
      </c>
    </row>
    <row r="21" spans="1:13" x14ac:dyDescent="0.3">
      <c r="A21" s="3" t="s">
        <v>9</v>
      </c>
      <c r="B21" s="42">
        <f>VLOOKUP(A21,Beskatningsgrundlag!$B$18:$N$115,10,FALSE)*0.2505</f>
        <v>1269663.0075000001</v>
      </c>
      <c r="C21" s="42">
        <f>VLOOKUP(A21,selskabsskat!$B$1:$C$99,2,FALSE)</f>
        <v>12753</v>
      </c>
      <c r="D21" s="42">
        <f>VLOOKUP(A21,dækningsafgift!$B$1:$C$99,2,FALSE)</f>
        <v>312</v>
      </c>
      <c r="E21" s="42">
        <f>VLOOKUP(A21,BUDKC!$C$5:$D$103,2,FALSE)*-1*1.026</f>
        <v>4142.9880000000003</v>
      </c>
      <c r="F21" s="42">
        <f>SUM(B21:E21)</f>
        <v>1286870.9955</v>
      </c>
      <c r="G21" s="40">
        <f>F21/VLOOKUP(A21,Beskatningsgrundlag!$B$18:$N$115,12,FALSE)*1000</f>
        <v>89477.888715060486</v>
      </c>
      <c r="H21" s="40">
        <v>6</v>
      </c>
      <c r="I21" s="42">
        <f>VLOOKUP(A21,'Tilskud og udligning'!$B$18:$BD$115,55,FALSE)</f>
        <v>-147096</v>
      </c>
      <c r="J21" s="42">
        <f>I21+F21</f>
        <v>1139774.9955</v>
      </c>
      <c r="K21" s="42">
        <f>J21/VLOOKUP(A21,Beskatningsgrundlag!$B$18:$N$115,12,FALSE)*1000</f>
        <v>79250.103984146845</v>
      </c>
      <c r="L21" s="40">
        <v>20</v>
      </c>
      <c r="M21" t="str">
        <f>VLOOKUP(A21,Kommunetyper!$A$1:$C$99,3,FALSE)</f>
        <v>mindre bykommune</v>
      </c>
    </row>
    <row r="22" spans="1:13" x14ac:dyDescent="0.3">
      <c r="A22" s="3" t="s">
        <v>16</v>
      </c>
      <c r="B22" s="42">
        <f>VLOOKUP(A22,Beskatningsgrundlag!$B$18:$N$115,10,FALSE)*0.2505</f>
        <v>1593746.3805</v>
      </c>
      <c r="C22" s="42">
        <f>VLOOKUP(A22,selskabsskat!$B$1:$C$99,2,FALSE)</f>
        <v>65907</v>
      </c>
      <c r="D22" s="42">
        <f>VLOOKUP(A22,dækningsafgift!$B$1:$C$99,2,FALSE)</f>
        <v>13190</v>
      </c>
      <c r="E22" s="42">
        <f>VLOOKUP(A22,BUDKC!$C$5:$D$103,2,FALSE)*-1*1.026</f>
        <v>54993.599999999999</v>
      </c>
      <c r="F22" s="42">
        <f>SUM(B22:E22)</f>
        <v>1727836.9805000001</v>
      </c>
      <c r="G22" s="40">
        <f>F22/VLOOKUP(A22,Beskatningsgrundlag!$B$18:$N$115,12,FALSE)*1000</f>
        <v>65955.528514715421</v>
      </c>
      <c r="H22" s="40">
        <v>30</v>
      </c>
      <c r="I22" s="42">
        <f>VLOOKUP(A22,'Tilskud og udligning'!$B$18:$BD$115,55,FALSE)</f>
        <v>344088</v>
      </c>
      <c r="J22" s="42">
        <f>I22+F22</f>
        <v>2071924.9805000001</v>
      </c>
      <c r="K22" s="42">
        <f>J22/VLOOKUP(A22,Beskatningsgrundlag!$B$18:$N$115,12,FALSE)*1000</f>
        <v>79090.162251402828</v>
      </c>
      <c r="L22" s="40">
        <v>21</v>
      </c>
      <c r="M22" t="str">
        <f>VLOOKUP(A22,Kommunetyper!$A$1:$C$99,3,FALSE)</f>
        <v>bykommune</v>
      </c>
    </row>
    <row r="23" spans="1:13" x14ac:dyDescent="0.3">
      <c r="A23" s="3" t="s">
        <v>18</v>
      </c>
      <c r="B23" s="42">
        <f>VLOOKUP(A23,Beskatningsgrundlag!$B$18:$N$115,10,FALSE)*0.2505</f>
        <v>3484793.9265000001</v>
      </c>
      <c r="C23" s="42">
        <f>VLOOKUP(A23,selskabsskat!$B$1:$C$99,2,FALSE)</f>
        <v>104207</v>
      </c>
      <c r="D23" s="42">
        <f>VLOOKUP(A23,dækningsafgift!$B$1:$C$99,2,FALSE)</f>
        <v>9197</v>
      </c>
      <c r="E23" s="42">
        <f>VLOOKUP(A23,BUDKC!$C$5:$D$103,2,FALSE)*-1*1.026</f>
        <v>44777.718000000001</v>
      </c>
      <c r="F23" s="42">
        <f>SUM(B23:E23)</f>
        <v>3642975.6444999999</v>
      </c>
      <c r="G23" s="40">
        <f>F23/VLOOKUP(A23,Beskatningsgrundlag!$B$18:$N$115,12,FALSE)*1000</f>
        <v>66826.423386652968</v>
      </c>
      <c r="H23" s="40">
        <v>27</v>
      </c>
      <c r="I23" s="42">
        <f>VLOOKUP(A23,'Tilskud og udligning'!$B$18:$BD$115,55,FALSE)</f>
        <v>639852</v>
      </c>
      <c r="J23" s="42">
        <f>I23+F23</f>
        <v>4282827.6445000004</v>
      </c>
      <c r="K23" s="42">
        <f>J23/VLOOKUP(A23,Beskatningsgrundlag!$B$18:$N$115,12,FALSE)*1000</f>
        <v>78563.811947389666</v>
      </c>
      <c r="L23" s="40">
        <v>22</v>
      </c>
      <c r="M23" t="str">
        <f>VLOOKUP(A23,Kommunetyper!$A$1:$C$99,3,FALSE)</f>
        <v>bykommune</v>
      </c>
    </row>
    <row r="24" spans="1:13" x14ac:dyDescent="0.3">
      <c r="A24" s="3" t="s">
        <v>37</v>
      </c>
      <c r="B24" s="42">
        <f>VLOOKUP(A24,Beskatningsgrundlag!$B$18:$N$115,10,FALSE)*0.2505</f>
        <v>4184331.4589999998</v>
      </c>
      <c r="C24" s="42">
        <f>VLOOKUP(A24,selskabsskat!$B$1:$C$99,2,FALSE)</f>
        <v>90017</v>
      </c>
      <c r="D24" s="42">
        <f>VLOOKUP(A24,dækningsafgift!$B$1:$C$99,2,FALSE)</f>
        <v>4401</v>
      </c>
      <c r="E24" s="42">
        <f>VLOOKUP(A24,BUDKC!$C$5:$D$103,2,FALSE)*-1*1.026</f>
        <v>0</v>
      </c>
      <c r="F24" s="42">
        <f>SUM(B24:E24)</f>
        <v>4278749.4589999998</v>
      </c>
      <c r="G24" s="40">
        <f>F24/VLOOKUP(A24,Beskatningsgrundlag!$B$18:$N$115,12,FALSE)*1000</f>
        <v>66368.069784395848</v>
      </c>
      <c r="H24" s="40">
        <v>28</v>
      </c>
      <c r="I24" s="42">
        <f>VLOOKUP(A24,'Tilskud og udligning'!$B$18:$BD$115,55,FALSE)</f>
        <v>780924</v>
      </c>
      <c r="J24" s="42">
        <f>I24+F24</f>
        <v>5059673.4589999998</v>
      </c>
      <c r="K24" s="42">
        <f>J24/VLOOKUP(A24,Beskatningsgrundlag!$B$18:$N$115,12,FALSE)*1000</f>
        <v>78481.052567085455</v>
      </c>
      <c r="L24" s="40">
        <v>23</v>
      </c>
      <c r="M24" t="str">
        <f>VLOOKUP(A24,Kommunetyper!$A$1:$C$99,3,FALSE)</f>
        <v>mindre bykommune</v>
      </c>
    </row>
    <row r="25" spans="1:13" x14ac:dyDescent="0.3">
      <c r="A25" s="3" t="s">
        <v>61</v>
      </c>
      <c r="B25" s="42">
        <f>VLOOKUP(A25,Beskatningsgrundlag!$B$18:$N$115,10,FALSE)*0.2505</f>
        <v>308116.75349999999</v>
      </c>
      <c r="C25" s="42">
        <f>VLOOKUP(A25,selskabsskat!$B$1:$C$99,2,FALSE)</f>
        <v>2167</v>
      </c>
      <c r="D25" s="42">
        <f>VLOOKUP(A25,dækningsafgift!$B$1:$C$99,2,FALSE)</f>
        <v>154</v>
      </c>
      <c r="E25" s="42">
        <f>VLOOKUP(A25,BUDKC!$C$5:$D$103,2,FALSE)*-1*1.026</f>
        <v>0</v>
      </c>
      <c r="F25" s="42">
        <f>SUM(B25:E25)</f>
        <v>310437.75349999999</v>
      </c>
      <c r="G25" s="40">
        <f>F25/VLOOKUP(A25,Beskatningsgrundlag!$B$18:$N$115,12,FALSE)*1000</f>
        <v>54253.36481999301</v>
      </c>
      <c r="H25" s="40">
        <v>98</v>
      </c>
      <c r="I25" s="42">
        <f>VLOOKUP(A25,'Tilskud og udligning'!$B$18:$BD$115,55,FALSE)</f>
        <v>138240</v>
      </c>
      <c r="J25" s="42">
        <f>I25+F25</f>
        <v>448677.75349999999</v>
      </c>
      <c r="K25" s="42">
        <f>J25/VLOOKUP(A25,Beskatningsgrundlag!$B$18:$N$115,12,FALSE)*1000</f>
        <v>78412.749650471873</v>
      </c>
      <c r="L25" s="40">
        <v>24</v>
      </c>
      <c r="M25" t="str">
        <f>VLOOKUP(A25,Kommunetyper!$A$1:$C$99,3,FALSE)</f>
        <v>yderkommune</v>
      </c>
    </row>
    <row r="26" spans="1:13" x14ac:dyDescent="0.3">
      <c r="A26" s="3" t="s">
        <v>26</v>
      </c>
      <c r="B26" s="42">
        <f>VLOOKUP(A26,Beskatningsgrundlag!$B$18:$N$115,10,FALSE)*0.2505</f>
        <v>3242867.79</v>
      </c>
      <c r="C26" s="42">
        <f>VLOOKUP(A26,selskabsskat!$B$1:$C$99,2,FALSE)</f>
        <v>63245</v>
      </c>
      <c r="D26" s="42">
        <f>VLOOKUP(A26,dækningsafgift!$B$1:$C$99,2,FALSE)</f>
        <v>291</v>
      </c>
      <c r="E26" s="42">
        <f>VLOOKUP(A26,BUDKC!$C$5:$D$103,2,FALSE)*-1*1.026</f>
        <v>11967.264000000001</v>
      </c>
      <c r="F26" s="42">
        <f>SUM(B26:E26)</f>
        <v>3318371.054</v>
      </c>
      <c r="G26" s="40">
        <f>F26/VLOOKUP(A26,Beskatningsgrundlag!$B$18:$N$115,12,FALSE)*1000</f>
        <v>77695.412175134639</v>
      </c>
      <c r="H26" s="40">
        <v>14</v>
      </c>
      <c r="I26" s="42">
        <f>VLOOKUP(A26,'Tilskud og udligning'!$B$18:$BD$115,55,FALSE)</f>
        <v>23388</v>
      </c>
      <c r="J26" s="42">
        <f>I26+F26</f>
        <v>3341759.054</v>
      </c>
      <c r="K26" s="42">
        <f>J26/VLOOKUP(A26,Beskatningsgrundlag!$B$18:$N$115,12,FALSE)*1000</f>
        <v>78243.01226878952</v>
      </c>
      <c r="L26" s="40">
        <v>25</v>
      </c>
      <c r="M26" t="str">
        <f>VLOOKUP(A26,Kommunetyper!$A$1:$C$99,3,FALSE)</f>
        <v>mindre bykommune</v>
      </c>
    </row>
    <row r="27" spans="1:13" x14ac:dyDescent="0.3">
      <c r="A27" s="3" t="s">
        <v>39</v>
      </c>
      <c r="B27" s="42">
        <f>VLOOKUP(A27,Beskatningsgrundlag!$B$18:$N$115,10,FALSE)*0.2505</f>
        <v>6879857.7510000002</v>
      </c>
      <c r="C27" s="42">
        <f>VLOOKUP(A27,selskabsskat!$B$1:$C$99,2,FALSE)</f>
        <v>145325</v>
      </c>
      <c r="D27" s="42">
        <f>VLOOKUP(A27,dækningsafgift!$B$1:$C$99,2,FALSE)</f>
        <v>23428</v>
      </c>
      <c r="E27" s="42">
        <f>VLOOKUP(A27,BUDKC!$C$5:$D$103,2,FALSE)*-1*1.026</f>
        <v>77646.653999999995</v>
      </c>
      <c r="F27" s="42">
        <f>SUM(B27:E27)</f>
        <v>7126257.4050000003</v>
      </c>
      <c r="G27" s="40">
        <f>F27/VLOOKUP(A27,Beskatningsgrundlag!$B$18:$N$115,12,FALSE)*1000</f>
        <v>76309.697438588235</v>
      </c>
      <c r="H27" s="40">
        <v>16</v>
      </c>
      <c r="I27" s="42">
        <f>VLOOKUP(A27,'Tilskud og udligning'!$B$18:$BD$115,55,FALSE)</f>
        <v>172068</v>
      </c>
      <c r="J27" s="42">
        <f>I27+F27</f>
        <v>7298325.4050000003</v>
      </c>
      <c r="K27" s="42">
        <f>J27/VLOOKUP(A27,Beskatningsgrundlag!$B$18:$N$115,12,FALSE)*1000</f>
        <v>78152.243430492803</v>
      </c>
      <c r="L27" s="40">
        <v>27</v>
      </c>
      <c r="M27" t="str">
        <f>VLOOKUP(A27,Kommunetyper!$A$1:$C$99,3,FALSE)</f>
        <v>bykommune</v>
      </c>
    </row>
    <row r="28" spans="1:13" x14ac:dyDescent="0.3">
      <c r="A28" s="3" t="s">
        <v>56</v>
      </c>
      <c r="B28" s="42">
        <f>VLOOKUP(A28,Beskatningsgrundlag!$B$18:$N$115,10,FALSE)*0.2505</f>
        <v>671125.071</v>
      </c>
      <c r="C28" s="42">
        <f>VLOOKUP(A28,selskabsskat!$B$1:$C$99,2,FALSE)</f>
        <v>14391</v>
      </c>
      <c r="D28" s="42">
        <f>VLOOKUP(A28,dækningsafgift!$B$1:$C$99,2,FALSE)</f>
        <v>6</v>
      </c>
      <c r="E28" s="42">
        <f>VLOOKUP(A28,BUDKC!$C$5:$D$103,2,FALSE)*-1*1.026</f>
        <v>0</v>
      </c>
      <c r="F28" s="42">
        <f>SUM(B28:E28)</f>
        <v>685522.071</v>
      </c>
      <c r="G28" s="40">
        <f>F28/VLOOKUP(A28,Beskatningsgrundlag!$B$18:$N$115,12,FALSE)*1000</f>
        <v>58292.693112244895</v>
      </c>
      <c r="H28" s="40">
        <v>77</v>
      </c>
      <c r="I28" s="42">
        <f>VLOOKUP(A28,'Tilskud og udligning'!$B$18:$BD$115,55,FALSE)</f>
        <v>233448</v>
      </c>
      <c r="J28" s="42">
        <f>I28+F28</f>
        <v>918970.071</v>
      </c>
      <c r="K28" s="42">
        <f>J28/VLOOKUP(A28,Beskatningsgrundlag!$B$18:$N$115,12,FALSE)*1000</f>
        <v>78143.713520408171</v>
      </c>
      <c r="L28" s="40">
        <v>26</v>
      </c>
      <c r="M28" t="str">
        <f>VLOOKUP(A28,Kommunetyper!$A$1:$C$99,3,FALSE)</f>
        <v>yderkommune</v>
      </c>
    </row>
    <row r="29" spans="1:13" x14ac:dyDescent="0.3">
      <c r="A29" s="3" t="s">
        <v>10</v>
      </c>
      <c r="B29" s="42">
        <f>VLOOKUP(A29,Beskatningsgrundlag!$B$18:$N$115,10,FALSE)*0.2505</f>
        <v>2981063.9775</v>
      </c>
      <c r="C29" s="42">
        <f>VLOOKUP(A29,selskabsskat!$B$1:$C$99,2,FALSE)</f>
        <v>76519</v>
      </c>
      <c r="D29" s="42">
        <f>VLOOKUP(A29,dækningsafgift!$B$1:$C$99,2,FALSE)</f>
        <v>227</v>
      </c>
      <c r="E29" s="42">
        <f>VLOOKUP(A29,BUDKC!$C$5:$D$103,2,FALSE)*-1*1.026</f>
        <v>34452.054000000004</v>
      </c>
      <c r="F29" s="42">
        <f>SUM(B29:E29)</f>
        <v>3092262.0315</v>
      </c>
      <c r="G29" s="40">
        <f>F29/VLOOKUP(A29,Beskatningsgrundlag!$B$18:$N$115,12,FALSE)*1000</f>
        <v>69426.628457566243</v>
      </c>
      <c r="H29" s="40">
        <v>22</v>
      </c>
      <c r="I29" s="42">
        <f>VLOOKUP(A29,'Tilskud og udligning'!$B$18:$BD$115,55,FALSE)</f>
        <v>383844</v>
      </c>
      <c r="J29" s="42">
        <f>I29+F29</f>
        <v>3476106.0315</v>
      </c>
      <c r="K29" s="42">
        <f>J29/VLOOKUP(A29,Beskatningsgrundlag!$B$18:$N$115,12,FALSE)*1000</f>
        <v>78044.589840592715</v>
      </c>
      <c r="L29" s="40">
        <v>28</v>
      </c>
      <c r="M29" t="str">
        <f>VLOOKUP(A29,Kommunetyper!$A$1:$C$99,3,FALSE)</f>
        <v>bykommune</v>
      </c>
    </row>
    <row r="30" spans="1:13" x14ac:dyDescent="0.3">
      <c r="A30" s="3" t="s">
        <v>64</v>
      </c>
      <c r="B30" s="42">
        <f>VLOOKUP(A30,Beskatningsgrundlag!$B$18:$N$115,10,FALSE)*0.2505</f>
        <v>259393.00049999999</v>
      </c>
      <c r="C30" s="42">
        <f>VLOOKUP(A30,selskabsskat!$B$1:$C$99,2,FALSE)</f>
        <v>1610</v>
      </c>
      <c r="D30" s="42">
        <f>VLOOKUP(A30,dækningsafgift!$B$1:$C$99,2,FALSE)</f>
        <v>0</v>
      </c>
      <c r="E30" s="42">
        <f>VLOOKUP(A30,BUDKC!$C$5:$D$103,2,FALSE)*-1*1.026</f>
        <v>0</v>
      </c>
      <c r="F30" s="42">
        <f>SUM(B30:E30)</f>
        <v>261003.00049999999</v>
      </c>
      <c r="G30" s="40">
        <f>F30/VLOOKUP(A30,Beskatningsgrundlag!$B$18:$N$115,12,FALSE)*1000</f>
        <v>78805.253774154597</v>
      </c>
      <c r="H30" s="40">
        <v>13</v>
      </c>
      <c r="I30" s="42">
        <f>VLOOKUP(A30,'Tilskud og udligning'!$B$18:$BD$115,55,FALSE)</f>
        <v>-2964</v>
      </c>
      <c r="J30" s="42">
        <f>I30+F30</f>
        <v>258039.00049999999</v>
      </c>
      <c r="K30" s="42">
        <f>J30/VLOOKUP(A30,Beskatningsgrundlag!$B$18:$N$115,12,FALSE)*1000</f>
        <v>77910.326237922709</v>
      </c>
      <c r="L30" s="40">
        <v>29</v>
      </c>
      <c r="M30" t="str">
        <f>VLOOKUP(A30,Kommunetyper!$A$1:$C$99,3,FALSE)</f>
        <v>mellemkommune</v>
      </c>
    </row>
    <row r="31" spans="1:13" x14ac:dyDescent="0.3">
      <c r="A31" s="3" t="s">
        <v>22</v>
      </c>
      <c r="B31" s="42">
        <f>VLOOKUP(A31,Beskatningsgrundlag!$B$18:$N$115,10,FALSE)*0.2505</f>
        <v>2891496.1995000001</v>
      </c>
      <c r="C31" s="42">
        <f>VLOOKUP(A31,selskabsskat!$B$1:$C$99,2,FALSE)</f>
        <v>37423</v>
      </c>
      <c r="D31" s="42">
        <f>VLOOKUP(A31,dækningsafgift!$B$1:$C$99,2,FALSE)</f>
        <v>2690</v>
      </c>
      <c r="E31" s="42">
        <f>VLOOKUP(A31,BUDKC!$C$5:$D$103,2,FALSE)*-1*1.026</f>
        <v>36951.39</v>
      </c>
      <c r="F31" s="42">
        <f>SUM(B31:E31)</f>
        <v>2968560.5895000002</v>
      </c>
      <c r="G31" s="40">
        <f>F31/VLOOKUP(A31,Beskatningsgrundlag!$B$18:$N$115,12,FALSE)*1000</f>
        <v>64597.118692198892</v>
      </c>
      <c r="H31" s="40">
        <v>37</v>
      </c>
      <c r="I31" s="42">
        <f>VLOOKUP(A31,'Tilskud og udligning'!$B$18:$BD$115,55,FALSE)</f>
        <v>607932</v>
      </c>
      <c r="J31" s="42">
        <f>I31+F31</f>
        <v>3576492.5895000002</v>
      </c>
      <c r="K31" s="42">
        <f>J31/VLOOKUP(A31,Beskatningsgrundlag!$B$18:$N$115,12,FALSE)*1000</f>
        <v>77825.973006201719</v>
      </c>
      <c r="L31" s="40">
        <v>30</v>
      </c>
      <c r="M31" t="str">
        <f>VLOOKUP(A31,Kommunetyper!$A$1:$C$99,3,FALSE)</f>
        <v>bykommune</v>
      </c>
    </row>
    <row r="32" spans="1:13" x14ac:dyDescent="0.3">
      <c r="A32" s="3" t="s">
        <v>31</v>
      </c>
      <c r="B32" s="42">
        <f>VLOOKUP(A32,Beskatningsgrundlag!$B$18:$N$115,10,FALSE)*0.2505</f>
        <v>4725997.8794999998</v>
      </c>
      <c r="C32" s="42">
        <f>VLOOKUP(A32,selskabsskat!$B$1:$C$99,2,FALSE)</f>
        <v>66417</v>
      </c>
      <c r="D32" s="42">
        <f>VLOOKUP(A32,dækningsafgift!$B$1:$C$99,2,FALSE)</f>
        <v>2596</v>
      </c>
      <c r="E32" s="42">
        <f>VLOOKUP(A32,BUDKC!$C$5:$D$103,2,FALSE)*-1*1.026</f>
        <v>23026.518</v>
      </c>
      <c r="F32" s="42">
        <f>SUM(B32:E32)</f>
        <v>4818037.3975</v>
      </c>
      <c r="G32" s="40">
        <f>F32/VLOOKUP(A32,Beskatningsgrundlag!$B$18:$N$115,12,FALSE)*1000</f>
        <v>74602.254424538973</v>
      </c>
      <c r="H32" s="40">
        <v>20</v>
      </c>
      <c r="I32" s="42">
        <f>VLOOKUP(A32,'Tilskud og udligning'!$B$18:$BD$115,55,FALSE)</f>
        <v>184440</v>
      </c>
      <c r="J32" s="42">
        <f>I32+F32</f>
        <v>5002477.3975</v>
      </c>
      <c r="K32" s="42">
        <f>J32/VLOOKUP(A32,Beskatningsgrundlag!$B$18:$N$115,12,FALSE)*1000</f>
        <v>77458.114325751347</v>
      </c>
      <c r="L32" s="40">
        <v>31</v>
      </c>
      <c r="M32" t="str">
        <f>VLOOKUP(A32,Kommunetyper!$A$1:$C$99,3,FALSE)</f>
        <v>bykommune</v>
      </c>
    </row>
    <row r="33" spans="1:13" x14ac:dyDescent="0.3">
      <c r="A33" s="3" t="s">
        <v>99</v>
      </c>
      <c r="B33" s="42">
        <f>VLOOKUP(A33,Beskatningsgrundlag!$B$18:$N$115,10,FALSE)*0.2505</f>
        <v>1060726.2180000001</v>
      </c>
      <c r="C33" s="42">
        <f>VLOOKUP(A33,selskabsskat!$B$1:$C$99,2,FALSE)</f>
        <v>32705</v>
      </c>
      <c r="D33" s="42">
        <f>VLOOKUP(A33,dækningsafgift!$B$1:$C$99,2,FALSE)</f>
        <v>177</v>
      </c>
      <c r="E33" s="42">
        <f>VLOOKUP(A33,BUDKC!$C$5:$D$103,2,FALSE)*-1*1.026</f>
        <v>0</v>
      </c>
      <c r="F33" s="42">
        <f>SUM(B33:E33)</f>
        <v>1093608.2180000001</v>
      </c>
      <c r="G33" s="40">
        <f>F33/VLOOKUP(A33,Beskatningsgrundlag!$B$18:$N$115,12,FALSE)*1000</f>
        <v>56943.932205154917</v>
      </c>
      <c r="H33" s="40">
        <v>92</v>
      </c>
      <c r="I33" s="42">
        <f>VLOOKUP(A33,'Tilskud og udligning'!$B$18:$BD$115,55,FALSE)</f>
        <v>392664</v>
      </c>
      <c r="J33" s="42">
        <f>I33+F33</f>
        <v>1486272.2180000001</v>
      </c>
      <c r="K33" s="42">
        <f>J33/VLOOKUP(A33,Beskatningsgrundlag!$B$18:$N$115,12,FALSE)*1000</f>
        <v>77389.857745378817</v>
      </c>
      <c r="L33" s="40">
        <v>32</v>
      </c>
      <c r="M33" t="str">
        <f>VLOOKUP(A33,Kommunetyper!$A$1:$C$99,3,FALSE)</f>
        <v>yderkommune</v>
      </c>
    </row>
    <row r="34" spans="1:13" x14ac:dyDescent="0.3">
      <c r="A34" s="3" t="s">
        <v>29</v>
      </c>
      <c r="B34" s="42">
        <f>VLOOKUP(A34,Beskatningsgrundlag!$B$18:$N$115,10,FALSE)*0.2505</f>
        <v>3136097.676</v>
      </c>
      <c r="C34" s="42">
        <f>VLOOKUP(A34,selskabsskat!$B$1:$C$99,2,FALSE)</f>
        <v>27436</v>
      </c>
      <c r="D34" s="42">
        <f>VLOOKUP(A34,dækningsafgift!$B$1:$C$99,2,FALSE)</f>
        <v>5015</v>
      </c>
      <c r="E34" s="42">
        <f>VLOOKUP(A34,BUDKC!$C$5:$D$103,2,FALSE)*-1*1.026</f>
        <v>0</v>
      </c>
      <c r="F34" s="42">
        <f>SUM(B34:E34)</f>
        <v>3168548.676</v>
      </c>
      <c r="G34" s="40">
        <f>F34/VLOOKUP(A34,Beskatningsgrundlag!$B$18:$N$115,12,FALSE)*1000</f>
        <v>75504.555605862028</v>
      </c>
      <c r="H34" s="40">
        <v>17</v>
      </c>
      <c r="I34" s="42">
        <f>VLOOKUP(A34,'Tilskud og udligning'!$B$18:$BD$115,55,FALSE)</f>
        <v>65340</v>
      </c>
      <c r="J34" s="42">
        <f>I34+F34</f>
        <v>3233888.676</v>
      </c>
      <c r="K34" s="42">
        <f>J34/VLOOKUP(A34,Beskatningsgrundlag!$B$18:$N$115,12,FALSE)*1000</f>
        <v>77061.567401405933</v>
      </c>
      <c r="L34" s="40">
        <v>33</v>
      </c>
      <c r="M34" t="str">
        <f>VLOOKUP(A34,Kommunetyper!$A$1:$C$99,3,FALSE)</f>
        <v>mellemkommune</v>
      </c>
    </row>
    <row r="35" spans="1:13" x14ac:dyDescent="0.3">
      <c r="A35" s="3" t="s">
        <v>35</v>
      </c>
      <c r="B35" s="42">
        <f>VLOOKUP(A35,Beskatningsgrundlag!$B$18:$N$115,10,FALSE)*0.2505</f>
        <v>2177865.7875000001</v>
      </c>
      <c r="C35" s="42">
        <f>VLOOKUP(A35,selskabsskat!$B$1:$C$99,2,FALSE)</f>
        <v>26548</v>
      </c>
      <c r="D35" s="42">
        <f>VLOOKUP(A35,dækningsafgift!$B$1:$C$99,2,FALSE)</f>
        <v>2691</v>
      </c>
      <c r="E35" s="42">
        <f>VLOOKUP(A35,BUDKC!$C$5:$D$103,2,FALSE)*-1*1.026</f>
        <v>0</v>
      </c>
      <c r="F35" s="42">
        <f>SUM(B35:E35)</f>
        <v>2207104.7875000001</v>
      </c>
      <c r="G35" s="40">
        <f>F35/VLOOKUP(A35,Beskatningsgrundlag!$B$18:$N$115,12,FALSE)*1000</f>
        <v>57361.665085635577</v>
      </c>
      <c r="H35" s="40">
        <v>88</v>
      </c>
      <c r="I35" s="42">
        <f>VLOOKUP(A35,'Tilskud og udligning'!$B$18:$BD$115,55,FALSE)</f>
        <v>752856</v>
      </c>
      <c r="J35" s="42">
        <f>I35+F35</f>
        <v>2959960.7875000001</v>
      </c>
      <c r="K35" s="42">
        <f>J35/VLOOKUP(A35,Beskatningsgrundlag!$B$18:$N$115,12,FALSE)*1000</f>
        <v>76928.055396730517</v>
      </c>
      <c r="L35" s="40">
        <v>34</v>
      </c>
      <c r="M35" t="str">
        <f>VLOOKUP(A35,Kommunetyper!$A$1:$C$99,3,FALSE)</f>
        <v>yderkommune</v>
      </c>
    </row>
    <row r="36" spans="1:13" x14ac:dyDescent="0.3">
      <c r="A36" s="3" t="s">
        <v>40</v>
      </c>
      <c r="B36" s="42">
        <f>VLOOKUP(A36,Beskatningsgrundlag!$B$18:$N$115,10,FALSE)*0.2505</f>
        <v>1875373.0094999999</v>
      </c>
      <c r="C36" s="42">
        <f>VLOOKUP(A36,selskabsskat!$B$1:$C$99,2,FALSE)</f>
        <v>26093</v>
      </c>
      <c r="D36" s="42">
        <f>VLOOKUP(A36,dækningsafgift!$B$1:$C$99,2,FALSE)</f>
        <v>0</v>
      </c>
      <c r="E36" s="42">
        <f>VLOOKUP(A36,BUDKC!$C$5:$D$103,2,FALSE)*-1*1.026</f>
        <v>0</v>
      </c>
      <c r="F36" s="42">
        <f>SUM(B36:E36)</f>
        <v>1901466.0094999999</v>
      </c>
      <c r="G36" s="40">
        <f>F36/VLOOKUP(A36,Beskatningsgrundlag!$B$18:$N$115,12,FALSE)*1000</f>
        <v>75192.4236594432</v>
      </c>
      <c r="H36" s="40">
        <v>18</v>
      </c>
      <c r="I36" s="42">
        <f>VLOOKUP(A36,'Tilskud og udligning'!$B$18:$BD$115,55,FALSE)</f>
        <v>43656</v>
      </c>
      <c r="J36" s="42">
        <f>I36+F36</f>
        <v>1945122.0094999999</v>
      </c>
      <c r="K36" s="42">
        <f>J36/VLOOKUP(A36,Beskatningsgrundlag!$B$18:$N$115,12,FALSE)*1000</f>
        <v>76918.776079563424</v>
      </c>
      <c r="L36" s="40">
        <v>35</v>
      </c>
      <c r="M36" t="str">
        <f>VLOOKUP(A36,Kommunetyper!$A$1:$C$99,3,FALSE)</f>
        <v>mindre bykommune</v>
      </c>
    </row>
    <row r="37" spans="1:13" x14ac:dyDescent="0.3">
      <c r="A37" s="3" t="s">
        <v>23</v>
      </c>
      <c r="B37" s="42">
        <f>VLOOKUP(A37,Beskatningsgrundlag!$B$18:$N$115,10,FALSE)*0.2505</f>
        <v>1199958.3765</v>
      </c>
      <c r="C37" s="42">
        <f>VLOOKUP(A37,selskabsskat!$B$1:$C$99,2,FALSE)</f>
        <v>24686</v>
      </c>
      <c r="D37" s="42">
        <f>VLOOKUP(A37,dækningsafgift!$B$1:$C$99,2,FALSE)</f>
        <v>0</v>
      </c>
      <c r="E37" s="42">
        <f>VLOOKUP(A37,BUDKC!$C$5:$D$103,2,FALSE)*-1*1.026</f>
        <v>12712.14</v>
      </c>
      <c r="F37" s="42">
        <f>SUM(B37:E37)</f>
        <v>1237356.5164999999</v>
      </c>
      <c r="G37" s="40">
        <f>F37/VLOOKUP(A37,Beskatningsgrundlag!$B$18:$N$115,12,FALSE)*1000</f>
        <v>65045.288151185407</v>
      </c>
      <c r="H37" s="40">
        <v>34</v>
      </c>
      <c r="I37" s="42">
        <f>VLOOKUP(A37,'Tilskud og udligning'!$B$18:$BD$115,55,FALSE)</f>
        <v>224760</v>
      </c>
      <c r="J37" s="42">
        <f>I37+F37</f>
        <v>1462116.5164999999</v>
      </c>
      <c r="K37" s="42">
        <f>J37/VLOOKUP(A37,Beskatningsgrundlag!$B$18:$N$115,12,FALSE)*1000</f>
        <v>76860.459259843337</v>
      </c>
      <c r="L37" s="40">
        <v>36</v>
      </c>
      <c r="M37" t="str">
        <f>VLOOKUP(A37,Kommunetyper!$A$1:$C$99,3,FALSE)</f>
        <v>bykommune</v>
      </c>
    </row>
    <row r="38" spans="1:13" x14ac:dyDescent="0.3">
      <c r="A38" s="3" t="s">
        <v>95</v>
      </c>
      <c r="B38" s="42">
        <f>VLOOKUP(A38,Beskatningsgrundlag!$B$18:$N$115,10,FALSE)*0.2505</f>
        <v>3583976.145</v>
      </c>
      <c r="C38" s="42">
        <f>VLOOKUP(A38,selskabsskat!$B$1:$C$99,2,FALSE)</f>
        <v>136072</v>
      </c>
      <c r="D38" s="42">
        <f>VLOOKUP(A38,dækningsafgift!$B$1:$C$99,2,FALSE)</f>
        <v>5971</v>
      </c>
      <c r="E38" s="42">
        <f>VLOOKUP(A38,BUDKC!$C$5:$D$103,2,FALSE)*-1*1.026</f>
        <v>0</v>
      </c>
      <c r="F38" s="42">
        <f>SUM(B38:E38)</f>
        <v>3726019.145</v>
      </c>
      <c r="G38" s="40">
        <f>F38/VLOOKUP(A38,Beskatningsgrundlag!$B$18:$N$115,12,FALSE)*1000</f>
        <v>59368.383948630515</v>
      </c>
      <c r="H38" s="40">
        <v>69</v>
      </c>
      <c r="I38" s="42">
        <f>VLOOKUP(A38,'Tilskud og udligning'!$B$18:$BD$115,55,FALSE)</f>
        <v>1095012</v>
      </c>
      <c r="J38" s="42">
        <f>I38+F38</f>
        <v>4821031.1449999996</v>
      </c>
      <c r="K38" s="42">
        <f>J38/VLOOKUP(A38,Beskatningsgrundlag!$B$18:$N$115,12,FALSE)*1000</f>
        <v>76815.715890441512</v>
      </c>
      <c r="L38" s="40">
        <v>37</v>
      </c>
      <c r="M38" t="str">
        <f>VLOOKUP(A38,Kommunetyper!$A$1:$C$99,3,FALSE)</f>
        <v>yderkommune</v>
      </c>
    </row>
    <row r="39" spans="1:13" x14ac:dyDescent="0.3">
      <c r="A39" s="3" t="s">
        <v>27</v>
      </c>
      <c r="B39" s="42">
        <f>VLOOKUP(A39,Beskatningsgrundlag!$B$18:$N$115,10,FALSE)*0.2505</f>
        <v>3189569.9070000001</v>
      </c>
      <c r="C39" s="42">
        <f>VLOOKUP(A39,selskabsskat!$B$1:$C$99,2,FALSE)</f>
        <v>31073</v>
      </c>
      <c r="D39" s="42">
        <f>VLOOKUP(A39,dækningsafgift!$B$1:$C$99,2,FALSE)</f>
        <v>5093</v>
      </c>
      <c r="E39" s="42">
        <f>VLOOKUP(A39,BUDKC!$C$5:$D$103,2,FALSE)*-1*1.026</f>
        <v>0</v>
      </c>
      <c r="F39" s="42">
        <f>SUM(B39:E39)</f>
        <v>3225735.9070000001</v>
      </c>
      <c r="G39" s="40">
        <f>F39/VLOOKUP(A39,Beskatningsgrundlag!$B$18:$N$115,12,FALSE)*1000</f>
        <v>67454.380021329547</v>
      </c>
      <c r="H39" s="40">
        <v>25</v>
      </c>
      <c r="I39" s="42">
        <f>VLOOKUP(A39,'Tilskud og udligning'!$B$18:$BD$115,55,FALSE)</f>
        <v>444276</v>
      </c>
      <c r="J39" s="42">
        <f>I39+F39</f>
        <v>3670011.9070000001</v>
      </c>
      <c r="K39" s="42">
        <f>J39/VLOOKUP(A39,Beskatningsgrundlag!$B$18:$N$115,12,FALSE)*1000</f>
        <v>76744.775454298317</v>
      </c>
      <c r="L39" s="40">
        <v>38</v>
      </c>
      <c r="M39" t="str">
        <f>VLOOKUP(A39,Kommunetyper!$A$1:$C$99,3,FALSE)</f>
        <v>mellemkommune</v>
      </c>
    </row>
    <row r="40" spans="1:13" x14ac:dyDescent="0.3">
      <c r="A40" s="3" t="s">
        <v>90</v>
      </c>
      <c r="B40" s="42">
        <f>VLOOKUP(A40,Beskatningsgrundlag!$B$18:$N$115,10,FALSE)*0.2505</f>
        <v>2528102.8635</v>
      </c>
      <c r="C40" s="42">
        <f>VLOOKUP(A40,selskabsskat!$B$1:$C$99,2,FALSE)</f>
        <v>69838</v>
      </c>
      <c r="D40" s="42">
        <f>VLOOKUP(A40,dækningsafgift!$B$1:$C$99,2,FALSE)</f>
        <v>1896</v>
      </c>
      <c r="E40" s="42">
        <f>VLOOKUP(A40,BUDKC!$C$5:$D$103,2,FALSE)*-1*1.026</f>
        <v>0</v>
      </c>
      <c r="F40" s="42">
        <f>SUM(B40:E40)</f>
        <v>2599836.8635</v>
      </c>
      <c r="G40" s="40">
        <f>F40/VLOOKUP(A40,Beskatningsgrundlag!$B$18:$N$115,12,FALSE)*1000</f>
        <v>59233.940067439798</v>
      </c>
      <c r="H40" s="40">
        <v>70</v>
      </c>
      <c r="I40" s="42">
        <f>VLOOKUP(A40,'Tilskud og udligning'!$B$18:$BD$115,55,FALSE)</f>
        <v>766680</v>
      </c>
      <c r="J40" s="42">
        <f>I40+F40</f>
        <v>3366516.8635</v>
      </c>
      <c r="K40" s="42">
        <f>J40/VLOOKUP(A40,Beskatningsgrundlag!$B$18:$N$115,12,FALSE)*1000</f>
        <v>76701.758071130753</v>
      </c>
      <c r="L40" s="40">
        <v>39</v>
      </c>
      <c r="M40" t="str">
        <f>VLOOKUP(A40,Kommunetyper!$A$1:$C$99,3,FALSE)</f>
        <v>yderkommune</v>
      </c>
    </row>
    <row r="41" spans="1:13" x14ac:dyDescent="0.3">
      <c r="A41" s="3" t="s">
        <v>94</v>
      </c>
      <c r="B41" s="42">
        <f>VLOOKUP(A41,Beskatningsgrundlag!$B$18:$N$115,10,FALSE)*0.2505</f>
        <v>3350065.5074999998</v>
      </c>
      <c r="C41" s="42">
        <f>VLOOKUP(A41,selskabsskat!$B$1:$C$99,2,FALSE)</f>
        <v>68134</v>
      </c>
      <c r="D41" s="42">
        <f>VLOOKUP(A41,dækningsafgift!$B$1:$C$99,2,FALSE)</f>
        <v>2511</v>
      </c>
      <c r="E41" s="42">
        <f>VLOOKUP(A41,BUDKC!$C$5:$D$103,2,FALSE)*-1*1.026</f>
        <v>0</v>
      </c>
      <c r="F41" s="42">
        <f>SUM(B41:E41)</f>
        <v>3420710.5074999998</v>
      </c>
      <c r="G41" s="40">
        <f>F41/VLOOKUP(A41,Beskatningsgrundlag!$B$18:$N$115,12,FALSE)*1000</f>
        <v>59774.416053611058</v>
      </c>
      <c r="H41" s="40">
        <v>66</v>
      </c>
      <c r="I41" s="42">
        <f>VLOOKUP(A41,'Tilskud og udligning'!$B$18:$BD$115,55,FALSE)</f>
        <v>968004</v>
      </c>
      <c r="J41" s="42">
        <f>I41+F41</f>
        <v>4388714.5075000003</v>
      </c>
      <c r="K41" s="42">
        <f>J41/VLOOKUP(A41,Beskatningsgrundlag!$B$18:$N$115,12,FALSE)*1000</f>
        <v>76689.578476942712</v>
      </c>
      <c r="L41" s="40">
        <v>40</v>
      </c>
      <c r="M41" t="str">
        <f>VLOOKUP(A41,Kommunetyper!$A$1:$C$99,3,FALSE)</f>
        <v>yderkommune</v>
      </c>
    </row>
    <row r="42" spans="1:13" x14ac:dyDescent="0.3">
      <c r="A42" s="3" t="s">
        <v>45</v>
      </c>
      <c r="B42" s="42">
        <f>VLOOKUP(A42,Beskatningsgrundlag!$B$18:$N$115,10,FALSE)*0.2505</f>
        <v>2190261.5295000002</v>
      </c>
      <c r="C42" s="42">
        <f>VLOOKUP(A42,selskabsskat!$B$1:$C$99,2,FALSE)</f>
        <v>29942</v>
      </c>
      <c r="D42" s="42">
        <f>VLOOKUP(A42,dækningsafgift!$B$1:$C$99,2,FALSE)</f>
        <v>870</v>
      </c>
      <c r="E42" s="42">
        <f>VLOOKUP(A42,BUDKC!$C$5:$D$103,2,FALSE)*-1*1.026</f>
        <v>0</v>
      </c>
      <c r="F42" s="42">
        <f>SUM(B42:E42)</f>
        <v>2221073.5295000002</v>
      </c>
      <c r="G42" s="40">
        <f>F42/VLOOKUP(A42,Beskatningsgrundlag!$B$18:$N$115,12,FALSE)*1000</f>
        <v>58073.354847565759</v>
      </c>
      <c r="H42" s="40">
        <v>80</v>
      </c>
      <c r="I42" s="42">
        <f>VLOOKUP(A42,'Tilskud og udligning'!$B$18:$BD$115,55,FALSE)</f>
        <v>710544</v>
      </c>
      <c r="J42" s="42">
        <f>I42+F42</f>
        <v>2931617.5295000002</v>
      </c>
      <c r="K42" s="42">
        <f>J42/VLOOKUP(A42,Beskatningsgrundlag!$B$18:$N$115,12,FALSE)*1000</f>
        <v>76651.611397270302</v>
      </c>
      <c r="L42" s="40">
        <v>41</v>
      </c>
      <c r="M42" t="str">
        <f>VLOOKUP(A42,Kommunetyper!$A$1:$C$99,3,FALSE)</f>
        <v>yderkommune</v>
      </c>
    </row>
    <row r="43" spans="1:13" x14ac:dyDescent="0.3">
      <c r="A43" s="3" t="s">
        <v>25</v>
      </c>
      <c r="B43" s="42">
        <f>VLOOKUP(A43,Beskatningsgrundlag!$B$18:$N$115,10,FALSE)*0.2505</f>
        <v>3338044.0125000002</v>
      </c>
      <c r="C43" s="42">
        <f>VLOOKUP(A43,selskabsskat!$B$1:$C$99,2,FALSE)</f>
        <v>74834</v>
      </c>
      <c r="D43" s="42">
        <f>VLOOKUP(A43,dækningsafgift!$B$1:$C$99,2,FALSE)</f>
        <v>24</v>
      </c>
      <c r="E43" s="42">
        <f>VLOOKUP(A43,BUDKC!$C$5:$D$103,2,FALSE)*-1*1.026</f>
        <v>0</v>
      </c>
      <c r="F43" s="42">
        <f>SUM(B43:E43)</f>
        <v>3412902.0125000002</v>
      </c>
      <c r="G43" s="40">
        <f>F43/VLOOKUP(A43,Beskatningsgrundlag!$B$18:$N$115,12,FALSE)*1000</f>
        <v>73206.821374946376</v>
      </c>
      <c r="H43" s="40">
        <v>21</v>
      </c>
      <c r="I43" s="42">
        <f>VLOOKUP(A43,'Tilskud og udligning'!$B$18:$BD$115,55,FALSE)</f>
        <v>159852</v>
      </c>
      <c r="J43" s="42">
        <f>I43+F43</f>
        <v>3572754.0125000002</v>
      </c>
      <c r="K43" s="42">
        <f>J43/VLOOKUP(A43,Beskatningsgrundlag!$B$18:$N$115,12,FALSE)*1000</f>
        <v>76635.650203775207</v>
      </c>
      <c r="L43" s="40">
        <v>42</v>
      </c>
      <c r="M43" t="str">
        <f>VLOOKUP(A43,Kommunetyper!$A$1:$C$99,3,FALSE)</f>
        <v>mindre bykommune</v>
      </c>
    </row>
    <row r="44" spans="1:13" x14ac:dyDescent="0.3">
      <c r="A44" s="3" t="s">
        <v>55</v>
      </c>
      <c r="B44" s="42">
        <f>VLOOKUP(A44,Beskatningsgrundlag!$B$18:$N$115,10,FALSE)*0.2505</f>
        <v>1500783.5760000001</v>
      </c>
      <c r="C44" s="42">
        <f>VLOOKUP(A44,selskabsskat!$B$1:$C$99,2,FALSE)</f>
        <v>34811</v>
      </c>
      <c r="D44" s="42">
        <f>VLOOKUP(A44,dækningsafgift!$B$1:$C$99,2,FALSE)</f>
        <v>165</v>
      </c>
      <c r="E44" s="42">
        <f>VLOOKUP(A44,BUDKC!$C$5:$D$103,2,FALSE)*-1*1.026</f>
        <v>2629.6379999999999</v>
      </c>
      <c r="F44" s="42">
        <f>SUM(B44:E44)</f>
        <v>1538389.2140000002</v>
      </c>
      <c r="G44" s="40">
        <f>F44/VLOOKUP(A44,Beskatningsgrundlag!$B$18:$N$115,12,FALSE)*1000</f>
        <v>63258.736543443403</v>
      </c>
      <c r="H44" s="40">
        <v>44</v>
      </c>
      <c r="I44" s="42">
        <f>VLOOKUP(A44,'Tilskud og udligning'!$B$18:$BD$115,55,FALSE)</f>
        <v>323076</v>
      </c>
      <c r="J44" s="42">
        <f>I44+F44</f>
        <v>1861465.2140000002</v>
      </c>
      <c r="K44" s="42">
        <f>J44/VLOOKUP(A44,Beskatningsgrundlag!$B$18:$N$115,12,FALSE)*1000</f>
        <v>76543.657798429223</v>
      </c>
      <c r="L44" s="40">
        <v>43</v>
      </c>
      <c r="M44" t="str">
        <f>VLOOKUP(A44,Kommunetyper!$A$1:$C$99,3,FALSE)</f>
        <v>mellemkommune</v>
      </c>
    </row>
    <row r="45" spans="1:13" x14ac:dyDescent="0.3">
      <c r="A45" s="3" t="s">
        <v>36</v>
      </c>
      <c r="B45" s="42">
        <f>VLOOKUP(A45,Beskatningsgrundlag!$B$18:$N$115,10,FALSE)*0.2505</f>
        <v>3697659.8084999998</v>
      </c>
      <c r="C45" s="42">
        <f>VLOOKUP(A45,selskabsskat!$B$1:$C$99,2,FALSE)</f>
        <v>66059</v>
      </c>
      <c r="D45" s="42">
        <f>VLOOKUP(A45,dækningsafgift!$B$1:$C$99,2,FALSE)</f>
        <v>231</v>
      </c>
      <c r="E45" s="42">
        <f>VLOOKUP(A45,BUDKC!$C$5:$D$103,2,FALSE)*-1*1.026</f>
        <v>25430.436000000002</v>
      </c>
      <c r="F45" s="42">
        <f>SUM(B45:E45)</f>
        <v>3789380.2445</v>
      </c>
      <c r="G45" s="40">
        <f>F45/VLOOKUP(A45,Beskatningsgrundlag!$B$18:$N$115,12,FALSE)*1000</f>
        <v>69185.887504336235</v>
      </c>
      <c r="H45" s="40">
        <v>23</v>
      </c>
      <c r="I45" s="42">
        <f>VLOOKUP(A45,'Tilskud og udligning'!$B$18:$BD$115,55,FALSE)</f>
        <v>393036</v>
      </c>
      <c r="J45" s="42">
        <f>I45+F45</f>
        <v>4182416.2445</v>
      </c>
      <c r="K45" s="42">
        <f>J45/VLOOKUP(A45,Beskatningsgrundlag!$B$18:$N$115,12,FALSE)*1000</f>
        <v>76361.874796881559</v>
      </c>
      <c r="L45" s="40">
        <v>44</v>
      </c>
      <c r="M45" t="str">
        <f>VLOOKUP(A45,Kommunetyper!$A$1:$C$99,3,FALSE)</f>
        <v>bykommune</v>
      </c>
    </row>
    <row r="46" spans="1:13" x14ac:dyDescent="0.3">
      <c r="A46" s="3" t="s">
        <v>88</v>
      </c>
      <c r="B46" s="42">
        <f>VLOOKUP(A46,Beskatningsgrundlag!$B$18:$N$115,10,FALSE)*0.2505</f>
        <v>1173540.3959999999</v>
      </c>
      <c r="C46" s="42">
        <f>VLOOKUP(A46,selskabsskat!$B$1:$C$99,2,FALSE)</f>
        <v>25624</v>
      </c>
      <c r="D46" s="42">
        <f>VLOOKUP(A46,dækningsafgift!$B$1:$C$99,2,FALSE)</f>
        <v>372</v>
      </c>
      <c r="E46" s="42">
        <f>VLOOKUP(A46,BUDKC!$C$5:$D$103,2,FALSE)*-1*1.026</f>
        <v>0</v>
      </c>
      <c r="F46" s="42">
        <f>SUM(B46:E46)</f>
        <v>1199536.3959999999</v>
      </c>
      <c r="G46" s="40">
        <f>F46/VLOOKUP(A46,Beskatningsgrundlag!$B$18:$N$115,12,FALSE)*1000</f>
        <v>65040.199316813967</v>
      </c>
      <c r="H46" s="40">
        <v>33</v>
      </c>
      <c r="I46" s="42">
        <f>VLOOKUP(A46,'Tilskud og udligning'!$B$18:$BD$115,55,FALSE)</f>
        <v>207624</v>
      </c>
      <c r="J46" s="42">
        <f>I46+F46</f>
        <v>1407160.3959999999</v>
      </c>
      <c r="K46" s="42">
        <f>J46/VLOOKUP(A46,Beskatningsgrundlag!$B$18:$N$115,12,FALSE)*1000</f>
        <v>76297.803828010627</v>
      </c>
      <c r="L46" s="40">
        <v>45</v>
      </c>
      <c r="M46" t="str">
        <f>VLOOKUP(A46,Kommunetyper!$A$1:$C$99,3,FALSE)</f>
        <v>yderkommune</v>
      </c>
    </row>
    <row r="47" spans="1:13" x14ac:dyDescent="0.3">
      <c r="A47" s="3" t="s">
        <v>89</v>
      </c>
      <c r="B47" s="42">
        <f>VLOOKUP(A47,Beskatningsgrundlag!$B$18:$N$115,10,FALSE)*0.2505</f>
        <v>3373850.4824999999</v>
      </c>
      <c r="C47" s="42">
        <f>VLOOKUP(A47,selskabsskat!$B$1:$C$99,2,FALSE)</f>
        <v>124211</v>
      </c>
      <c r="D47" s="42">
        <f>VLOOKUP(A47,dækningsafgift!$B$1:$C$99,2,FALSE)</f>
        <v>934</v>
      </c>
      <c r="E47" s="42">
        <f>VLOOKUP(A47,BUDKC!$C$5:$D$103,2,FALSE)*-1*1.026</f>
        <v>0</v>
      </c>
      <c r="F47" s="42">
        <f>SUM(B47:E47)</f>
        <v>3498995.4824999999</v>
      </c>
      <c r="G47" s="40">
        <f>F47/VLOOKUP(A47,Beskatningsgrundlag!$B$18:$N$115,12,FALSE)*1000</f>
        <v>63427.816233118829</v>
      </c>
      <c r="H47" s="40">
        <v>43</v>
      </c>
      <c r="I47" s="42">
        <f>VLOOKUP(A47,'Tilskud og udligning'!$B$18:$BD$115,55,FALSE)</f>
        <v>704988</v>
      </c>
      <c r="J47" s="42">
        <f>I47+F47</f>
        <v>4203983.4824999999</v>
      </c>
      <c r="K47" s="42">
        <f>J47/VLOOKUP(A47,Beskatningsgrundlag!$B$18:$N$115,12,FALSE)*1000</f>
        <v>76207.440995196215</v>
      </c>
      <c r="L47" s="40">
        <v>46</v>
      </c>
      <c r="M47" t="str">
        <f>VLOOKUP(A47,Kommunetyper!$A$1:$C$99,3,FALSE)</f>
        <v>yderkommune</v>
      </c>
    </row>
    <row r="48" spans="1:13" x14ac:dyDescent="0.3">
      <c r="A48" s="3" t="s">
        <v>97</v>
      </c>
      <c r="B48" s="42">
        <f>VLOOKUP(A48,Beskatningsgrundlag!$B$18:$N$115,10,FALSE)*0.2505</f>
        <v>102195.984</v>
      </c>
      <c r="C48" s="42">
        <f>VLOOKUP(A48,selskabsskat!$B$1:$C$99,2,FALSE)</f>
        <v>966</v>
      </c>
      <c r="D48" s="42">
        <f>VLOOKUP(A48,dækningsafgift!$B$1:$C$99,2,FALSE)</f>
        <v>0</v>
      </c>
      <c r="E48" s="42">
        <f>VLOOKUP(A48,BUDKC!$C$5:$D$103,2,FALSE)*-1*1.026</f>
        <v>0</v>
      </c>
      <c r="F48" s="42">
        <f>SUM(B48:E48)</f>
        <v>103161.984</v>
      </c>
      <c r="G48" s="40">
        <f>F48/VLOOKUP(A48,Beskatningsgrundlag!$B$18:$N$115,12,FALSE)*1000</f>
        <v>61921.959183673462</v>
      </c>
      <c r="H48" s="40">
        <v>50</v>
      </c>
      <c r="I48" s="42">
        <f>VLOOKUP(A48,'Tilskud og udligning'!$B$18:$BD$115,55,FALSE)</f>
        <v>23796</v>
      </c>
      <c r="J48" s="42">
        <f>I48+F48</f>
        <v>126957.984</v>
      </c>
      <c r="K48" s="42">
        <f>J48/VLOOKUP(A48,Beskatningsgrundlag!$B$18:$N$115,12,FALSE)*1000</f>
        <v>76205.272509003611</v>
      </c>
      <c r="L48" s="40">
        <v>47</v>
      </c>
      <c r="M48" t="str">
        <f>VLOOKUP(A48,Kommunetyper!$A$1:$C$99,3,FALSE)</f>
        <v>yderkommune</v>
      </c>
    </row>
    <row r="49" spans="1:13" x14ac:dyDescent="0.3">
      <c r="A49" s="3" t="s">
        <v>73</v>
      </c>
      <c r="B49" s="42">
        <f>VLOOKUP(A49,Beskatningsgrundlag!$B$18:$N$115,10,FALSE)*0.2505</f>
        <v>3248070.6749999998</v>
      </c>
      <c r="C49" s="42">
        <f>VLOOKUP(A49,selskabsskat!$B$1:$C$99,2,FALSE)</f>
        <v>112407</v>
      </c>
      <c r="D49" s="42">
        <f>VLOOKUP(A49,dækningsafgift!$B$1:$C$99,2,FALSE)</f>
        <v>4612</v>
      </c>
      <c r="E49" s="42">
        <f>VLOOKUP(A49,BUDKC!$C$5:$D$103,2,FALSE)*-1*1.026</f>
        <v>0</v>
      </c>
      <c r="F49" s="42">
        <f>SUM(B49:E49)</f>
        <v>3365089.6749999998</v>
      </c>
      <c r="G49" s="40">
        <f>F49/VLOOKUP(A49,Beskatningsgrundlag!$B$18:$N$115,12,FALSE)*1000</f>
        <v>57784.659998282819</v>
      </c>
      <c r="H49" s="40">
        <v>82</v>
      </c>
      <c r="I49" s="42">
        <f>VLOOKUP(A49,'Tilskud og udligning'!$B$18:$BD$115,55,FALSE)</f>
        <v>1071984</v>
      </c>
      <c r="J49" s="42">
        <f>I49+F49</f>
        <v>4437073.6749999998</v>
      </c>
      <c r="K49" s="42">
        <f>J49/VLOOKUP(A49,Beskatningsgrundlag!$B$18:$N$115,12,FALSE)*1000</f>
        <v>76192.559028075892</v>
      </c>
      <c r="L49" s="40">
        <v>48</v>
      </c>
      <c r="M49" t="str">
        <f>VLOOKUP(A49,Kommunetyper!$A$1:$C$99,3,FALSE)</f>
        <v>yderkommune</v>
      </c>
    </row>
    <row r="50" spans="1:13" x14ac:dyDescent="0.3">
      <c r="A50" s="3" t="s">
        <v>65</v>
      </c>
      <c r="B50" s="42">
        <f>VLOOKUP(A50,Beskatningsgrundlag!$B$18:$N$115,10,FALSE)*0.2505</f>
        <v>3230353.3110000002</v>
      </c>
      <c r="C50" s="42">
        <f>VLOOKUP(A50,selskabsskat!$B$1:$C$99,2,FALSE)</f>
        <v>242978</v>
      </c>
      <c r="D50" s="42">
        <f>VLOOKUP(A50,dækningsafgift!$B$1:$C$99,2,FALSE)</f>
        <v>1898</v>
      </c>
      <c r="E50" s="42">
        <f>VLOOKUP(A50,BUDKC!$C$5:$D$103,2,FALSE)*-1*1.026</f>
        <v>0</v>
      </c>
      <c r="F50" s="42">
        <f>SUM(B50:E50)</f>
        <v>3475229.3110000002</v>
      </c>
      <c r="G50" s="40">
        <f>F50/VLOOKUP(A50,Beskatningsgrundlag!$B$18:$N$115,12,FALSE)*1000</f>
        <v>65290.722960151812</v>
      </c>
      <c r="H50" s="40">
        <v>31</v>
      </c>
      <c r="I50" s="42">
        <f>VLOOKUP(A50,'Tilskud og udligning'!$B$18:$BD$115,55,FALSE)</f>
        <v>576888</v>
      </c>
      <c r="J50" s="42">
        <f>I50+F50</f>
        <v>4052117.3110000002</v>
      </c>
      <c r="K50" s="42">
        <f>J50/VLOOKUP(A50,Beskatningsgrundlag!$B$18:$N$115,12,FALSE)*1000</f>
        <v>76128.981738591319</v>
      </c>
      <c r="L50" s="40">
        <v>49</v>
      </c>
      <c r="M50" t="str">
        <f>VLOOKUP(A50,Kommunetyper!$A$1:$C$99,3,FALSE)</f>
        <v>mindre bykommune</v>
      </c>
    </row>
    <row r="51" spans="1:13" x14ac:dyDescent="0.3">
      <c r="A51" s="3" t="s">
        <v>68</v>
      </c>
      <c r="B51" s="42">
        <f>VLOOKUP(A51,Beskatningsgrundlag!$B$18:$N$115,10,FALSE)*0.2505</f>
        <v>4261998.2324999999</v>
      </c>
      <c r="C51" s="42">
        <f>VLOOKUP(A51,selskabsskat!$B$1:$C$99,2,FALSE)</f>
        <v>108479</v>
      </c>
      <c r="D51" s="42">
        <f>VLOOKUP(A51,dækningsafgift!$B$1:$C$99,2,FALSE)</f>
        <v>3088</v>
      </c>
      <c r="E51" s="42">
        <f>VLOOKUP(A51,BUDKC!$C$5:$D$103,2,FALSE)*-1*1.026</f>
        <v>0</v>
      </c>
      <c r="F51" s="42">
        <f>SUM(B51:E51)</f>
        <v>4373565.2324999999</v>
      </c>
      <c r="G51" s="40">
        <f>F51/VLOOKUP(A51,Beskatningsgrundlag!$B$18:$N$115,12,FALSE)*1000</f>
        <v>59063.1235060568</v>
      </c>
      <c r="H51" s="40">
        <v>71</v>
      </c>
      <c r="I51" s="42">
        <f>VLOOKUP(A51,'Tilskud og udligning'!$B$18:$BD$115,55,FALSE)</f>
        <v>1259424</v>
      </c>
      <c r="J51" s="42">
        <f>I51+F51</f>
        <v>5632989.2324999999</v>
      </c>
      <c r="K51" s="42">
        <f>J51/VLOOKUP(A51,Beskatningsgrundlag!$B$18:$N$115,12,FALSE)*1000</f>
        <v>76071.10470769355</v>
      </c>
      <c r="L51" s="40">
        <v>50</v>
      </c>
      <c r="M51" t="str">
        <f>VLOOKUP(A51,Kommunetyper!$A$1:$C$99,3,FALSE)</f>
        <v>yderkommune</v>
      </c>
    </row>
    <row r="52" spans="1:13" x14ac:dyDescent="0.3">
      <c r="A52" s="3" t="s">
        <v>52</v>
      </c>
      <c r="B52" s="42">
        <f>VLOOKUP(A52,Beskatningsgrundlag!$B$18:$N$115,10,FALSE)*0.2505</f>
        <v>2676297.4109999998</v>
      </c>
      <c r="C52" s="42">
        <f>VLOOKUP(A52,selskabsskat!$B$1:$C$99,2,FALSE)</f>
        <v>24098</v>
      </c>
      <c r="D52" s="42">
        <f>VLOOKUP(A52,dækningsafgift!$B$1:$C$99,2,FALSE)</f>
        <v>3276</v>
      </c>
      <c r="E52" s="42">
        <f>VLOOKUP(A52,BUDKC!$C$5:$D$103,2,FALSE)*-1*1.026</f>
        <v>0</v>
      </c>
      <c r="F52" s="42">
        <f>SUM(B52:E52)</f>
        <v>2703671.4109999998</v>
      </c>
      <c r="G52" s="40">
        <f>F52/VLOOKUP(A52,Beskatningsgrundlag!$B$18:$N$115,12,FALSE)*1000</f>
        <v>60445.603769366629</v>
      </c>
      <c r="H52" s="40">
        <v>63</v>
      </c>
      <c r="I52" s="42">
        <f>VLOOKUP(A52,'Tilskud og udligning'!$B$18:$BD$115,55,FALSE)</f>
        <v>697644</v>
      </c>
      <c r="J52" s="42">
        <f>I52+F52</f>
        <v>3401315.4109999998</v>
      </c>
      <c r="K52" s="42">
        <f>J52/VLOOKUP(A52,Beskatningsgrundlag!$B$18:$N$115,12,FALSE)*1000</f>
        <v>76042.733148516621</v>
      </c>
      <c r="L52" s="40">
        <v>51</v>
      </c>
      <c r="M52" t="str">
        <f>VLOOKUP(A52,Kommunetyper!$A$1:$C$99,3,FALSE)</f>
        <v>yderkommune</v>
      </c>
    </row>
    <row r="53" spans="1:13" x14ac:dyDescent="0.3">
      <c r="A53" s="3" t="s">
        <v>38</v>
      </c>
      <c r="B53" s="42">
        <f>VLOOKUP(A53,Beskatningsgrundlag!$B$18:$N$115,10,FALSE)*0.2505</f>
        <v>2018456.8559999999</v>
      </c>
      <c r="C53" s="42">
        <f>VLOOKUP(A53,selskabsskat!$B$1:$C$99,2,FALSE)</f>
        <v>49613</v>
      </c>
      <c r="D53" s="42">
        <f>VLOOKUP(A53,dækningsafgift!$B$1:$C$99,2,FALSE)</f>
        <v>311</v>
      </c>
      <c r="E53" s="42">
        <f>VLOOKUP(A53,BUDKC!$C$5:$D$103,2,FALSE)*-1*1.026</f>
        <v>0</v>
      </c>
      <c r="F53" s="42">
        <f>SUM(B53:E53)</f>
        <v>2068380.8559999999</v>
      </c>
      <c r="G53" s="40">
        <f>F53/VLOOKUP(A53,Beskatningsgrundlag!$B$18:$N$115,12,FALSE)*1000</f>
        <v>68698.713165935958</v>
      </c>
      <c r="H53" s="40">
        <v>24</v>
      </c>
      <c r="I53" s="42">
        <f>VLOOKUP(A53,'Tilskud og udligning'!$B$18:$BD$115,55,FALSE)</f>
        <v>220620</v>
      </c>
      <c r="J53" s="42">
        <f>I53+F53</f>
        <v>2289000.8559999997</v>
      </c>
      <c r="K53" s="42">
        <f>J53/VLOOKUP(A53,Beskatningsgrundlag!$B$18:$N$115,12,FALSE)*1000</f>
        <v>76026.333731898485</v>
      </c>
      <c r="L53" s="40">
        <v>52</v>
      </c>
      <c r="M53" t="str">
        <f>VLOOKUP(A53,Kommunetyper!$A$1:$C$99,3,FALSE)</f>
        <v>mellemkommune</v>
      </c>
    </row>
    <row r="54" spans="1:13" x14ac:dyDescent="0.3">
      <c r="A54" s="3" t="s">
        <v>69</v>
      </c>
      <c r="B54" s="42">
        <f>VLOOKUP(A54,Beskatningsgrundlag!$B$18:$N$115,10,FALSE)*0.2505</f>
        <v>2002959.9240000001</v>
      </c>
      <c r="C54" s="42">
        <f>VLOOKUP(A54,selskabsskat!$B$1:$C$99,2,FALSE)</f>
        <v>28533</v>
      </c>
      <c r="D54" s="42">
        <f>VLOOKUP(A54,dækningsafgift!$B$1:$C$99,2,FALSE)</f>
        <v>652</v>
      </c>
      <c r="E54" s="42">
        <f>VLOOKUP(A54,BUDKC!$C$5:$D$103,2,FALSE)*-1*1.026</f>
        <v>0</v>
      </c>
      <c r="F54" s="42">
        <f>SUM(B54:E54)</f>
        <v>2032144.9240000001</v>
      </c>
      <c r="G54" s="40">
        <f>F54/VLOOKUP(A54,Beskatningsgrundlag!$B$18:$N$115,12,FALSE)*1000</f>
        <v>56396.773069131079</v>
      </c>
      <c r="H54" s="40">
        <v>94</v>
      </c>
      <c r="I54" s="42">
        <f>VLOOKUP(A54,'Tilskud og udligning'!$B$18:$BD$115,55,FALSE)</f>
        <v>705480</v>
      </c>
      <c r="J54" s="42">
        <f>I54+F54</f>
        <v>2737624.9240000001</v>
      </c>
      <c r="K54" s="42">
        <f>J54/VLOOKUP(A54,Beskatningsgrundlag!$B$18:$N$115,12,FALSE)*1000</f>
        <v>75975.492576249555</v>
      </c>
      <c r="L54" s="40">
        <v>53</v>
      </c>
      <c r="M54" t="str">
        <f>VLOOKUP(A54,Kommunetyper!$A$1:$C$99,3,FALSE)</f>
        <v>yderkommune</v>
      </c>
    </row>
    <row r="55" spans="1:13" x14ac:dyDescent="0.3">
      <c r="A55" s="3" t="s">
        <v>108</v>
      </c>
      <c r="B55" s="42">
        <f>VLOOKUP(A55,Beskatningsgrundlag!$B$18:$N$115,10,FALSE)*0.2505</f>
        <v>1980264.1229999999</v>
      </c>
      <c r="C55" s="42">
        <f>VLOOKUP(A55,selskabsskat!$B$1:$C$99,2,FALSE)</f>
        <v>51780</v>
      </c>
      <c r="D55" s="42">
        <f>VLOOKUP(A55,dækningsafgift!$B$1:$C$99,2,FALSE)</f>
        <v>0</v>
      </c>
      <c r="E55" s="42">
        <f>VLOOKUP(A55,BUDKC!$C$5:$D$103,2,FALSE)*-1*1.026</f>
        <v>0</v>
      </c>
      <c r="F55" s="42">
        <f>SUM(B55:E55)</f>
        <v>2032044.1229999999</v>
      </c>
      <c r="G55" s="40">
        <f>F55/VLOOKUP(A55,Beskatningsgrundlag!$B$18:$N$115,12,FALSE)*1000</f>
        <v>57290.708026727567</v>
      </c>
      <c r="H55" s="40">
        <v>89</v>
      </c>
      <c r="I55" s="42">
        <f>VLOOKUP(A55,'Tilskud og udligning'!$B$18:$BD$115,55,FALSE)</f>
        <v>661032</v>
      </c>
      <c r="J55" s="42">
        <f>I55+F55</f>
        <v>2693076.1229999997</v>
      </c>
      <c r="K55" s="42">
        <f>J55/VLOOKUP(A55,Beskatningsgrundlag!$B$18:$N$115,12,FALSE)*1000</f>
        <v>75927.602216019601</v>
      </c>
      <c r="L55" s="40">
        <v>54</v>
      </c>
      <c r="M55" t="str">
        <f>VLOOKUP(A55,Kommunetyper!$A$1:$C$99,3,FALSE)</f>
        <v>yderkommune</v>
      </c>
    </row>
    <row r="56" spans="1:13" x14ac:dyDescent="0.3">
      <c r="A56" s="3" t="s">
        <v>51</v>
      </c>
      <c r="B56" s="42">
        <f>VLOOKUP(A56,Beskatningsgrundlag!$B$18:$N$115,10,FALSE)*0.2505</f>
        <v>1509925.0725</v>
      </c>
      <c r="C56" s="42">
        <f>VLOOKUP(A56,selskabsskat!$B$1:$C$99,2,FALSE)</f>
        <v>10899</v>
      </c>
      <c r="D56" s="42">
        <f>VLOOKUP(A56,dækningsafgift!$B$1:$C$99,2,FALSE)</f>
        <v>69</v>
      </c>
      <c r="E56" s="42">
        <f>VLOOKUP(A56,BUDKC!$C$5:$D$103,2,FALSE)*-1*1.026</f>
        <v>0</v>
      </c>
      <c r="F56" s="42">
        <f>SUM(B56:E56)</f>
        <v>1520893.0725</v>
      </c>
      <c r="G56" s="40">
        <f>F56/VLOOKUP(A56,Beskatningsgrundlag!$B$18:$N$115,12,FALSE)*1000</f>
        <v>63664.995290719584</v>
      </c>
      <c r="H56" s="40">
        <v>41</v>
      </c>
      <c r="I56" s="42">
        <f>VLOOKUP(A56,'Tilskud og udligning'!$B$18:$BD$115,55,FALSE)</f>
        <v>292440</v>
      </c>
      <c r="J56" s="42">
        <f>I56+F56</f>
        <v>1813333.0725</v>
      </c>
      <c r="K56" s="42">
        <f>J56/VLOOKUP(A56,Beskatningsgrundlag!$B$18:$N$115,12,FALSE)*1000</f>
        <v>75906.6127715685</v>
      </c>
      <c r="L56" s="40">
        <v>55</v>
      </c>
      <c r="M56" t="str">
        <f>VLOOKUP(A56,Kommunetyper!$A$1:$C$99,3,FALSE)</f>
        <v>yderkommune</v>
      </c>
    </row>
    <row r="57" spans="1:13" x14ac:dyDescent="0.3">
      <c r="A57" s="3" t="s">
        <v>91</v>
      </c>
      <c r="B57" s="42">
        <f>VLOOKUP(A57,Beskatningsgrundlag!$B$18:$N$115,10,FALSE)*0.2505</f>
        <v>1134112.1969999999</v>
      </c>
      <c r="C57" s="42">
        <f>VLOOKUP(A57,selskabsskat!$B$1:$C$99,2,FALSE)</f>
        <v>15176</v>
      </c>
      <c r="D57" s="42">
        <f>VLOOKUP(A57,dækningsafgift!$B$1:$C$99,2,FALSE)</f>
        <v>6</v>
      </c>
      <c r="E57" s="42">
        <f>VLOOKUP(A57,BUDKC!$C$5:$D$103,2,FALSE)*-1*1.026</f>
        <v>0</v>
      </c>
      <c r="F57" s="42">
        <f>SUM(B57:E57)</f>
        <v>1149294.1969999999</v>
      </c>
      <c r="G57" s="40">
        <f>F57/VLOOKUP(A57,Beskatningsgrundlag!$B$18:$N$115,12,FALSE)*1000</f>
        <v>57600.070014534154</v>
      </c>
      <c r="H57" s="40">
        <v>85</v>
      </c>
      <c r="I57" s="42">
        <f>VLOOKUP(A57,'Tilskud og udligning'!$B$18:$BD$115,55,FALSE)</f>
        <v>364608</v>
      </c>
      <c r="J57" s="42">
        <f>I57+F57</f>
        <v>1513902.1969999999</v>
      </c>
      <c r="K57" s="42">
        <f>J57/VLOOKUP(A57,Beskatningsgrundlag!$B$18:$N$115,12,FALSE)*1000</f>
        <v>75873.412369067315</v>
      </c>
      <c r="L57" s="40">
        <v>56</v>
      </c>
      <c r="M57" t="str">
        <f>VLOOKUP(A57,Kommunetyper!$A$1:$C$99,3,FALSE)</f>
        <v>yderkommune</v>
      </c>
    </row>
    <row r="58" spans="1:13" x14ac:dyDescent="0.3">
      <c r="A58" s="3" t="s">
        <v>109</v>
      </c>
      <c r="B58" s="42">
        <f>VLOOKUP(A58,Beskatningsgrundlag!$B$18:$N$115,10,FALSE)*0.2505</f>
        <v>1674529.3740000001</v>
      </c>
      <c r="C58" s="42">
        <f>VLOOKUP(A58,selskabsskat!$B$1:$C$99,2,FALSE)</f>
        <v>39240</v>
      </c>
      <c r="D58" s="42">
        <f>VLOOKUP(A58,dækningsafgift!$B$1:$C$99,2,FALSE)</f>
        <v>106</v>
      </c>
      <c r="E58" s="42">
        <f>VLOOKUP(A58,BUDKC!$C$5:$D$103,2,FALSE)*-1*1.026</f>
        <v>0</v>
      </c>
      <c r="F58" s="42">
        <f>SUM(B58:E58)</f>
        <v>1713875.3740000001</v>
      </c>
      <c r="G58" s="40">
        <f>F58/VLOOKUP(A58,Beskatningsgrundlag!$B$18:$N$115,12,FALSE)*1000</f>
        <v>58938.593968155714</v>
      </c>
      <c r="H58" s="40">
        <v>73</v>
      </c>
      <c r="I58" s="42">
        <f>VLOOKUP(A58,'Tilskud og udligning'!$B$18:$BD$115,55,FALSE)</f>
        <v>490404</v>
      </c>
      <c r="J58" s="42">
        <f>I58+F58</f>
        <v>2204279.3739999998</v>
      </c>
      <c r="K58" s="42">
        <f>J58/VLOOKUP(A58,Beskatningsgrundlag!$B$18:$N$115,12,FALSE)*1000</f>
        <v>75803.135389800183</v>
      </c>
      <c r="L58" s="40">
        <v>57</v>
      </c>
      <c r="M58" t="str">
        <f>VLOOKUP(A58,Kommunetyper!$A$1:$C$99,3,FALSE)</f>
        <v>mellemkommune</v>
      </c>
    </row>
    <row r="59" spans="1:13" x14ac:dyDescent="0.3">
      <c r="A59" s="3" t="s">
        <v>66</v>
      </c>
      <c r="B59" s="42">
        <f>VLOOKUP(A59,Beskatningsgrundlag!$B$18:$N$115,10,FALSE)*0.2505</f>
        <v>3098685.5010000002</v>
      </c>
      <c r="C59" s="42">
        <f>VLOOKUP(A59,selskabsskat!$B$1:$C$99,2,FALSE)</f>
        <v>55026</v>
      </c>
      <c r="D59" s="42">
        <f>VLOOKUP(A59,dækningsafgift!$B$1:$C$99,2,FALSE)</f>
        <v>1467</v>
      </c>
      <c r="E59" s="42">
        <f>VLOOKUP(A59,BUDKC!$C$5:$D$103,2,FALSE)*-1*1.026</f>
        <v>0</v>
      </c>
      <c r="F59" s="42">
        <f>SUM(B59:E59)</f>
        <v>3155178.5010000002</v>
      </c>
      <c r="G59" s="40">
        <f>F59/VLOOKUP(A59,Beskatningsgrundlag!$B$18:$N$115,12,FALSE)*1000</f>
        <v>57218.114738044729</v>
      </c>
      <c r="H59" s="40">
        <v>90</v>
      </c>
      <c r="I59" s="42">
        <f>VLOOKUP(A59,'Tilskud og udligning'!$B$18:$BD$115,55,FALSE)</f>
        <v>1021956</v>
      </c>
      <c r="J59" s="42">
        <f>I59+F59</f>
        <v>4177134.5010000002</v>
      </c>
      <c r="K59" s="42">
        <f>J59/VLOOKUP(A59,Beskatningsgrundlag!$B$18:$N$115,12,FALSE)*1000</f>
        <v>75750.94755454002</v>
      </c>
      <c r="L59" s="40">
        <v>58</v>
      </c>
      <c r="M59" t="str">
        <f>VLOOKUP(A59,Kommunetyper!$A$1:$C$99,3,FALSE)</f>
        <v>mellemkommune</v>
      </c>
    </row>
    <row r="60" spans="1:13" x14ac:dyDescent="0.3">
      <c r="A60" s="3" t="s">
        <v>67</v>
      </c>
      <c r="B60" s="42">
        <f>VLOOKUP(A60,Beskatningsgrundlag!$B$18:$N$115,10,FALSE)*0.2505</f>
        <v>5887860.4665000001</v>
      </c>
      <c r="C60" s="42">
        <f>VLOOKUP(A60,selskabsskat!$B$1:$C$99,2,FALSE)</f>
        <v>206364</v>
      </c>
      <c r="D60" s="42">
        <f>VLOOKUP(A60,dækningsafgift!$B$1:$C$99,2,FALSE)</f>
        <v>9785</v>
      </c>
      <c r="E60" s="42">
        <f>VLOOKUP(A60,BUDKC!$C$5:$D$103,2,FALSE)*-1*1.026</f>
        <v>61198.847999999998</v>
      </c>
      <c r="F60" s="42">
        <f>SUM(B60:E60)</f>
        <v>6165208.3145000003</v>
      </c>
      <c r="G60" s="40">
        <f>F60/VLOOKUP(A60,Beskatningsgrundlag!$B$18:$N$115,12,FALSE)*1000</f>
        <v>63696.0906954159</v>
      </c>
      <c r="H60" s="40">
        <v>40</v>
      </c>
      <c r="I60" s="42">
        <f>VLOOKUP(A60,'Tilskud og udligning'!$B$18:$BD$115,55,FALSE)</f>
        <v>1165008</v>
      </c>
      <c r="J60" s="42">
        <f>I60+F60</f>
        <v>7330216.3145000003</v>
      </c>
      <c r="K60" s="42">
        <f>J60/VLOOKUP(A60,Beskatningsgrundlag!$B$18:$N$115,12,FALSE)*1000</f>
        <v>75732.416386854151</v>
      </c>
      <c r="L60" s="40">
        <v>59</v>
      </c>
      <c r="M60" t="str">
        <f>VLOOKUP(A60,Kommunetyper!$A$1:$C$99,3,FALSE)</f>
        <v>bykommune</v>
      </c>
    </row>
    <row r="61" spans="1:13" x14ac:dyDescent="0.3">
      <c r="A61" s="3" t="s">
        <v>87</v>
      </c>
      <c r="B61" s="42">
        <f>VLOOKUP(A61,Beskatningsgrundlag!$B$18:$N$115,10,FALSE)*0.2505</f>
        <v>2420472.2820000001</v>
      </c>
      <c r="C61" s="42">
        <f>VLOOKUP(A61,selskabsskat!$B$1:$C$99,2,FALSE)</f>
        <v>173518</v>
      </c>
      <c r="D61" s="42">
        <f>VLOOKUP(A61,dækningsafgift!$B$1:$C$99,2,FALSE)</f>
        <v>29</v>
      </c>
      <c r="E61" s="42">
        <f>VLOOKUP(A61,BUDKC!$C$5:$D$103,2,FALSE)*-1*1.026</f>
        <v>0</v>
      </c>
      <c r="F61" s="42">
        <f>SUM(B61:E61)</f>
        <v>2594019.2820000001</v>
      </c>
      <c r="G61" s="40">
        <f>F61/VLOOKUP(A61,Beskatningsgrundlag!$B$18:$N$115,12,FALSE)*1000</f>
        <v>59532.72168544741</v>
      </c>
      <c r="H61" s="40">
        <v>67</v>
      </c>
      <c r="I61" s="42">
        <f>VLOOKUP(A61,'Tilskud og udligning'!$B$18:$BD$115,55,FALSE)</f>
        <v>704940</v>
      </c>
      <c r="J61" s="42">
        <f>I61+F61</f>
        <v>3298959.2820000001</v>
      </c>
      <c r="K61" s="42">
        <f>J61/VLOOKUP(A61,Beskatningsgrundlag!$B$18:$N$115,12,FALSE)*1000</f>
        <v>75711.089023018838</v>
      </c>
      <c r="L61" s="40">
        <v>60</v>
      </c>
      <c r="M61" t="str">
        <f>VLOOKUP(A61,Kommunetyper!$A$1:$C$99,3,FALSE)</f>
        <v>mellemkommune</v>
      </c>
    </row>
    <row r="62" spans="1:13" x14ac:dyDescent="0.3">
      <c r="A62" s="3" t="s">
        <v>58</v>
      </c>
      <c r="B62" s="42">
        <f>VLOOKUP(A62,Beskatningsgrundlag!$B$18:$N$115,10,FALSE)*0.2505</f>
        <v>1875962.6865000001</v>
      </c>
      <c r="C62" s="42">
        <f>VLOOKUP(A62,selskabsskat!$B$1:$C$99,2,FALSE)</f>
        <v>24429</v>
      </c>
      <c r="D62" s="42">
        <f>VLOOKUP(A62,dækningsafgift!$B$1:$C$99,2,FALSE)</f>
        <v>0</v>
      </c>
      <c r="E62" s="42">
        <f>VLOOKUP(A62,BUDKC!$C$5:$D$103,2,FALSE)*-1*1.026</f>
        <v>0</v>
      </c>
      <c r="F62" s="42">
        <f>SUM(B62:E62)</f>
        <v>1900391.6865000001</v>
      </c>
      <c r="G62" s="40">
        <f>F62/VLOOKUP(A62,Beskatningsgrundlag!$B$18:$N$115,12,FALSE)*1000</f>
        <v>58567.298030695267</v>
      </c>
      <c r="H62" s="40">
        <v>76</v>
      </c>
      <c r="I62" s="42">
        <f>VLOOKUP(A62,'Tilskud og udligning'!$B$18:$BD$115,55,FALSE)</f>
        <v>553356</v>
      </c>
      <c r="J62" s="42">
        <f>I62+F62</f>
        <v>2453747.6864999998</v>
      </c>
      <c r="K62" s="42">
        <f>J62/VLOOKUP(A62,Beskatningsgrundlag!$B$18:$N$115,12,FALSE)*1000</f>
        <v>75620.922291050287</v>
      </c>
      <c r="L62" s="40">
        <v>61</v>
      </c>
      <c r="M62" t="str">
        <f>VLOOKUP(A62,Kommunetyper!$A$1:$C$99,3,FALSE)</f>
        <v>mellemkommune</v>
      </c>
    </row>
    <row r="63" spans="1:13" x14ac:dyDescent="0.3">
      <c r="A63" s="3" t="s">
        <v>42</v>
      </c>
      <c r="B63" s="42">
        <f>VLOOKUP(A63,Beskatningsgrundlag!$B$18:$N$115,10,FALSE)*0.2505</f>
        <v>3363592.7579999999</v>
      </c>
      <c r="C63" s="42">
        <f>VLOOKUP(A63,selskabsskat!$B$1:$C$99,2,FALSE)</f>
        <v>34848</v>
      </c>
      <c r="D63" s="42">
        <f>VLOOKUP(A63,dækningsafgift!$B$1:$C$99,2,FALSE)</f>
        <v>5776</v>
      </c>
      <c r="E63" s="42">
        <f>VLOOKUP(A63,BUDKC!$C$5:$D$103,2,FALSE)*-1*1.026</f>
        <v>0</v>
      </c>
      <c r="F63" s="42">
        <f>SUM(B63:E63)</f>
        <v>3404216.7579999999</v>
      </c>
      <c r="G63" s="40">
        <f>F63/VLOOKUP(A63,Beskatningsgrundlag!$B$18:$N$115,12,FALSE)*1000</f>
        <v>57754.385728585243</v>
      </c>
      <c r="H63" s="40">
        <v>84</v>
      </c>
      <c r="I63" s="42">
        <f>VLOOKUP(A63,'Tilskud og udligning'!$B$18:$BD$115,55,FALSE)</f>
        <v>1051884</v>
      </c>
      <c r="J63" s="42">
        <f>I63+F63</f>
        <v>4456100.7579999994</v>
      </c>
      <c r="K63" s="42">
        <f>J63/VLOOKUP(A63,Beskatningsgrundlag!$B$18:$N$115,12,FALSE)*1000</f>
        <v>75600.168942877004</v>
      </c>
      <c r="L63" s="40">
        <v>62</v>
      </c>
      <c r="M63" t="str">
        <f>VLOOKUP(A63,Kommunetyper!$A$1:$C$99,3,FALSE)</f>
        <v>yderkommune</v>
      </c>
    </row>
    <row r="64" spans="1:13" x14ac:dyDescent="0.3">
      <c r="A64" s="3" t="s">
        <v>60</v>
      </c>
      <c r="B64" s="42">
        <f>VLOOKUP(A64,Beskatningsgrundlag!$B$18:$N$115,10,FALSE)*0.2505</f>
        <v>3426340.2524999999</v>
      </c>
      <c r="C64" s="42">
        <f>VLOOKUP(A64,selskabsskat!$B$1:$C$99,2,FALSE)</f>
        <v>55090</v>
      </c>
      <c r="D64" s="42">
        <f>VLOOKUP(A64,dækningsafgift!$B$1:$C$99,2,FALSE)</f>
        <v>3200</v>
      </c>
      <c r="E64" s="42">
        <f>VLOOKUP(A64,BUDKC!$C$5:$D$103,2,FALSE)*-1*1.026</f>
        <v>0</v>
      </c>
      <c r="F64" s="42">
        <f>SUM(B64:E64)</f>
        <v>3484630.2524999999</v>
      </c>
      <c r="G64" s="40">
        <f>F64/VLOOKUP(A64,Beskatningsgrundlag!$B$18:$N$115,12,FALSE)*1000</f>
        <v>57784.396598898908</v>
      </c>
      <c r="H64" s="40">
        <v>83</v>
      </c>
      <c r="I64" s="42">
        <f>VLOOKUP(A64,'Tilskud og udligning'!$B$18:$BD$115,55,FALSE)</f>
        <v>1074264</v>
      </c>
      <c r="J64" s="42">
        <f>I64+F64</f>
        <v>4558894.2524999995</v>
      </c>
      <c r="K64" s="42">
        <f>J64/VLOOKUP(A64,Beskatningsgrundlag!$B$18:$N$115,12,FALSE)*1000</f>
        <v>75598.538281042711</v>
      </c>
      <c r="L64" s="40">
        <v>63</v>
      </c>
      <c r="M64" t="str">
        <f>VLOOKUP(A64,Kommunetyper!$A$1:$C$99,3,FALSE)</f>
        <v>yderkommune</v>
      </c>
    </row>
    <row r="65" spans="1:13" x14ac:dyDescent="0.3">
      <c r="A65" s="3" t="s">
        <v>77</v>
      </c>
      <c r="B65" s="42">
        <f>VLOOKUP(A65,Beskatningsgrundlag!$B$18:$N$115,10,FALSE)*0.2505</f>
        <v>2045413.4114999999</v>
      </c>
      <c r="C65" s="42">
        <f>VLOOKUP(A65,selskabsskat!$B$1:$C$99,2,FALSE)</f>
        <v>28776</v>
      </c>
      <c r="D65" s="42">
        <f>VLOOKUP(A65,dækningsafgift!$B$1:$C$99,2,FALSE)</f>
        <v>1144</v>
      </c>
      <c r="E65" s="42">
        <f>VLOOKUP(A65,BUDKC!$C$5:$D$103,2,FALSE)*-1*1.026</f>
        <v>0</v>
      </c>
      <c r="F65" s="42">
        <f>SUM(B65:E65)</f>
        <v>2075333.4114999999</v>
      </c>
      <c r="G65" s="40">
        <f>F65/VLOOKUP(A65,Beskatningsgrundlag!$B$18:$N$115,12,FALSE)*1000</f>
        <v>56961.448413569742</v>
      </c>
      <c r="H65" s="40">
        <v>91</v>
      </c>
      <c r="I65" s="42">
        <f>VLOOKUP(A65,'Tilskud og udligning'!$B$18:$BD$115,55,FALSE)</f>
        <v>677652</v>
      </c>
      <c r="J65" s="42">
        <f>I65+F65</f>
        <v>2752985.4114999999</v>
      </c>
      <c r="K65" s="42">
        <f>J65/VLOOKUP(A65,Beskatningsgrundlag!$B$18:$N$115,12,FALSE)*1000</f>
        <v>75560.888497008287</v>
      </c>
      <c r="L65" s="40">
        <v>64</v>
      </c>
      <c r="M65" t="str">
        <f>VLOOKUP(A65,Kommunetyper!$A$1:$C$99,3,FALSE)</f>
        <v>yderkommune</v>
      </c>
    </row>
    <row r="66" spans="1:13" x14ac:dyDescent="0.3">
      <c r="A66" s="3" t="s">
        <v>47</v>
      </c>
      <c r="B66" s="42">
        <f>VLOOKUP(A66,Beskatningsgrundlag!$B$18:$N$115,10,FALSE)*0.2505</f>
        <v>2108125.5855</v>
      </c>
      <c r="C66" s="42">
        <f>VLOOKUP(A66,selskabsskat!$B$1:$C$99,2,FALSE)</f>
        <v>24744</v>
      </c>
      <c r="D66" s="42">
        <f>VLOOKUP(A66,dækningsafgift!$B$1:$C$99,2,FALSE)</f>
        <v>769</v>
      </c>
      <c r="E66" s="42">
        <f>VLOOKUP(A66,BUDKC!$C$5:$D$103,2,FALSE)*-1*1.026</f>
        <v>0</v>
      </c>
      <c r="F66" s="42">
        <f>SUM(B66:E66)</f>
        <v>2133638.5855</v>
      </c>
      <c r="G66" s="40">
        <f>F66/VLOOKUP(A66,Beskatningsgrundlag!$B$18:$N$115,12,FALSE)*1000</f>
        <v>67047.059846651799</v>
      </c>
      <c r="H66" s="40">
        <v>26</v>
      </c>
      <c r="I66" s="42">
        <f>VLOOKUP(A66,'Tilskud og udligning'!$B$18:$BD$115,55,FALSE)</f>
        <v>270288</v>
      </c>
      <c r="J66" s="42">
        <f>I66+F66</f>
        <v>2403926.5855</v>
      </c>
      <c r="K66" s="42">
        <f>J66/VLOOKUP(A66,Beskatningsgrundlag!$B$18:$N$115,12,FALSE)*1000</f>
        <v>75540.539405461459</v>
      </c>
      <c r="L66" s="40">
        <v>65</v>
      </c>
      <c r="M66" t="str">
        <f>VLOOKUP(A66,Kommunetyper!$A$1:$C$99,3,FALSE)</f>
        <v>yderkommune</v>
      </c>
    </row>
    <row r="67" spans="1:13" x14ac:dyDescent="0.3">
      <c r="A67" s="3" t="s">
        <v>80</v>
      </c>
      <c r="B67" s="42">
        <f>VLOOKUP(A67,Beskatningsgrundlag!$B$18:$N$115,10,FALSE)*0.2505</f>
        <v>216548.48250000001</v>
      </c>
      <c r="C67" s="42">
        <f>VLOOKUP(A67,selskabsskat!$B$1:$C$99,2,FALSE)</f>
        <v>2194</v>
      </c>
      <c r="D67" s="42">
        <f>VLOOKUP(A67,dækningsafgift!$B$1:$C$99,2,FALSE)</f>
        <v>13</v>
      </c>
      <c r="E67" s="42">
        <f>VLOOKUP(A67,BUDKC!$C$5:$D$103,2,FALSE)*-1*1.026</f>
        <v>0</v>
      </c>
      <c r="F67" s="42">
        <f>SUM(B67:E67)</f>
        <v>218755.48250000001</v>
      </c>
      <c r="G67" s="40">
        <f>F67/VLOOKUP(A67,Beskatningsgrundlag!$B$18:$N$115,12,FALSE)*1000</f>
        <v>60647.48613806488</v>
      </c>
      <c r="H67" s="40">
        <v>59</v>
      </c>
      <c r="I67" s="42">
        <f>VLOOKUP(A67,'Tilskud og udligning'!$B$18:$BD$115,55,FALSE)</f>
        <v>53640</v>
      </c>
      <c r="J67" s="42">
        <f>I67+F67</f>
        <v>272395.48250000004</v>
      </c>
      <c r="K67" s="42">
        <f>J67/VLOOKUP(A67,Beskatningsgrundlag!$B$18:$N$115,12,FALSE)*1000</f>
        <v>75518.570141391741</v>
      </c>
      <c r="L67" s="40">
        <v>66</v>
      </c>
      <c r="M67" t="str">
        <f>VLOOKUP(A67,Kommunetyper!$A$1:$C$99,3,FALSE)</f>
        <v>yderkommune</v>
      </c>
    </row>
    <row r="68" spans="1:13" x14ac:dyDescent="0.3">
      <c r="A68" s="3" t="s">
        <v>70</v>
      </c>
      <c r="B68" s="42">
        <f>VLOOKUP(A68,Beskatningsgrundlag!$B$18:$N$115,10,FALSE)*0.2505</f>
        <v>3024517.9619999998</v>
      </c>
      <c r="C68" s="42">
        <f>VLOOKUP(A68,selskabsskat!$B$1:$C$99,2,FALSE)</f>
        <v>52187</v>
      </c>
      <c r="D68" s="42">
        <f>VLOOKUP(A68,dækningsafgift!$B$1:$C$99,2,FALSE)</f>
        <v>3660</v>
      </c>
      <c r="E68" s="42">
        <f>VLOOKUP(A68,BUDKC!$C$5:$D$103,2,FALSE)*-1*1.026</f>
        <v>0</v>
      </c>
      <c r="F68" s="42">
        <f>SUM(B68:E68)</f>
        <v>3080364.9619999998</v>
      </c>
      <c r="G68" s="40">
        <f>F68/VLOOKUP(A68,Beskatningsgrundlag!$B$18:$N$115,12,FALSE)*1000</f>
        <v>62369.453967482637</v>
      </c>
      <c r="H68" s="40">
        <v>49</v>
      </c>
      <c r="I68" s="42">
        <f>VLOOKUP(A68,'Tilskud og udligning'!$B$18:$BD$115,55,FALSE)</f>
        <v>645924</v>
      </c>
      <c r="J68" s="42">
        <f>I68+F68</f>
        <v>3726288.9619999998</v>
      </c>
      <c r="K68" s="42">
        <f>J68/VLOOKUP(A68,Beskatningsgrundlag!$B$18:$N$115,12,FALSE)*1000</f>
        <v>75447.750754216526</v>
      </c>
      <c r="L68" s="40">
        <v>67</v>
      </c>
      <c r="M68" t="str">
        <f>VLOOKUP(A68,Kommunetyper!$A$1:$C$99,3,FALSE)</f>
        <v>mellemkommune</v>
      </c>
    </row>
    <row r="69" spans="1:13" x14ac:dyDescent="0.3">
      <c r="A69" s="3" t="s">
        <v>93</v>
      </c>
      <c r="B69" s="42">
        <f>VLOOKUP(A69,Beskatningsgrundlag!$B$18:$N$115,10,FALSE)*0.2505</f>
        <v>1974396.1605</v>
      </c>
      <c r="C69" s="42">
        <f>VLOOKUP(A69,selskabsskat!$B$1:$C$99,2,FALSE)</f>
        <v>30929</v>
      </c>
      <c r="D69" s="42">
        <f>VLOOKUP(A69,dækningsafgift!$B$1:$C$99,2,FALSE)</f>
        <v>1665</v>
      </c>
      <c r="E69" s="42">
        <f>VLOOKUP(A69,BUDKC!$C$5:$D$103,2,FALSE)*-1*1.026</f>
        <v>0</v>
      </c>
      <c r="F69" s="42">
        <f>SUM(B69:E69)</f>
        <v>2006990.1605</v>
      </c>
      <c r="G69" s="40">
        <f>F69/VLOOKUP(A69,Beskatningsgrundlag!$B$18:$N$115,12,FALSE)*1000</f>
        <v>54843.288987566608</v>
      </c>
      <c r="H69" s="40">
        <v>97</v>
      </c>
      <c r="I69" s="42">
        <f>VLOOKUP(A69,'Tilskud og udligning'!$B$18:$BD$115,55,FALSE)</f>
        <v>753612</v>
      </c>
      <c r="J69" s="42">
        <f>I69+F69</f>
        <v>2760602.1605000002</v>
      </c>
      <c r="K69" s="42">
        <f>J69/VLOOKUP(A69,Beskatningsgrundlag!$B$18:$N$115,12,FALSE)*1000</f>
        <v>75436.59408389125</v>
      </c>
      <c r="L69" s="40">
        <v>68</v>
      </c>
      <c r="M69" t="str">
        <f>VLOOKUP(A69,Kommunetyper!$A$1:$C$99,3,FALSE)</f>
        <v>mellemkommune</v>
      </c>
    </row>
    <row r="70" spans="1:13" x14ac:dyDescent="0.3">
      <c r="A70" s="3" t="s">
        <v>54</v>
      </c>
      <c r="B70" s="42">
        <f>VLOOKUP(A70,Beskatningsgrundlag!$B$18:$N$115,10,FALSE)*0.2505</f>
        <v>2912684.4914999749</v>
      </c>
      <c r="C70" s="42">
        <f>VLOOKUP(A70,selskabsskat!$B$1:$C$99,2,FALSE)</f>
        <v>39704</v>
      </c>
      <c r="D70" s="42">
        <f>VLOOKUP(A70,dækningsafgift!$B$1:$C$99,2,FALSE)</f>
        <v>900</v>
      </c>
      <c r="E70" s="42">
        <f>VLOOKUP(A70,BUDKC!$C$5:$D$103,2,FALSE)*-1*1.026</f>
        <v>0</v>
      </c>
      <c r="F70" s="42">
        <f>SUM(B70:E70)</f>
        <v>2953288.4914999749</v>
      </c>
      <c r="G70" s="40">
        <f>F70/VLOOKUP(A70,Beskatningsgrundlag!$B$18:$N$115,12,FALSE)*1000</f>
        <v>56300.299136418616</v>
      </c>
      <c r="H70" s="40">
        <v>95</v>
      </c>
      <c r="I70" s="42">
        <f>VLOOKUP(A70,'Tilskud og udligning'!$B$18:$BD$115,55,FALSE)</f>
        <v>1002288</v>
      </c>
      <c r="J70" s="42">
        <f>I70+F70</f>
        <v>3955576.4914999749</v>
      </c>
      <c r="K70" s="42">
        <f>J70/VLOOKUP(A70,Beskatningsgrundlag!$B$18:$N$115,12,FALSE)*1000</f>
        <v>75407.512801204328</v>
      </c>
      <c r="L70" s="40">
        <v>69</v>
      </c>
      <c r="M70" t="str">
        <f>VLOOKUP(A70,Kommunetyper!$A$1:$C$99,3,FALSE)</f>
        <v>mellemkommune</v>
      </c>
    </row>
    <row r="71" spans="1:13" x14ac:dyDescent="0.3">
      <c r="A71" s="3" t="s">
        <v>102</v>
      </c>
      <c r="B71" s="42">
        <f>VLOOKUP(A71,Beskatningsgrundlag!$B$18:$N$115,10,FALSE)*0.2505</f>
        <v>13096233.186000001</v>
      </c>
      <c r="C71" s="42">
        <f>VLOOKUP(A71,selskabsskat!$B$1:$C$99,2,FALSE)</f>
        <v>542917</v>
      </c>
      <c r="D71" s="42">
        <f>VLOOKUP(A71,dækningsafgift!$B$1:$C$99,2,FALSE)</f>
        <v>26091</v>
      </c>
      <c r="E71" s="42">
        <f>VLOOKUP(A71,BUDKC!$C$5:$D$103,2,FALSE)*-1*1.026</f>
        <v>103866.084</v>
      </c>
      <c r="F71" s="42">
        <f>SUM(B71:E71)</f>
        <v>13769107.270000001</v>
      </c>
      <c r="G71" s="40">
        <f>F71/VLOOKUP(A71,Beskatningsgrundlag!$B$18:$N$115,12,FALSE)*1000</f>
        <v>60518.228155766526</v>
      </c>
      <c r="H71" s="40">
        <v>61</v>
      </c>
      <c r="I71" s="42">
        <f>VLOOKUP(A71,'Tilskud og udligning'!$B$18:$BD$115,55,FALSE)</f>
        <v>3360360</v>
      </c>
      <c r="J71" s="42">
        <f>I71+F71</f>
        <v>17129467.270000003</v>
      </c>
      <c r="K71" s="42">
        <f>J71/VLOOKUP(A71,Beskatningsgrundlag!$B$18:$N$115,12,FALSE)*1000</f>
        <v>75287.742923699028</v>
      </c>
      <c r="L71" s="40">
        <v>72</v>
      </c>
      <c r="M71" t="str">
        <f>VLOOKUP(A71,Kommunetyper!$A$1:$C$99,3,FALSE)</f>
        <v>bykommune</v>
      </c>
    </row>
    <row r="72" spans="1:13" x14ac:dyDescent="0.3">
      <c r="A72" s="3" t="s">
        <v>63</v>
      </c>
      <c r="B72" s="42">
        <f>VLOOKUP(A72,Beskatningsgrundlag!$B$18:$N$115,10,FALSE)*0.2505</f>
        <v>6993249.8324999996</v>
      </c>
      <c r="C72" s="42">
        <f>VLOOKUP(A72,selskabsskat!$B$1:$C$99,2,FALSE)</f>
        <v>185711</v>
      </c>
      <c r="D72" s="42">
        <f>VLOOKUP(A72,dækningsafgift!$B$1:$C$99,2,FALSE)</f>
        <v>7517</v>
      </c>
      <c r="E72" s="42">
        <f>VLOOKUP(A72,BUDKC!$C$5:$D$103,2,FALSE)*-1*1.026</f>
        <v>0</v>
      </c>
      <c r="F72" s="42">
        <f>SUM(B72:E72)</f>
        <v>7186477.8324999996</v>
      </c>
      <c r="G72" s="40">
        <f>F72/VLOOKUP(A72,Beskatningsgrundlag!$B$18:$N$115,12,FALSE)*1000</f>
        <v>62504.155932542439</v>
      </c>
      <c r="H72" s="40">
        <v>47</v>
      </c>
      <c r="I72" s="42">
        <f>VLOOKUP(A72,'Tilskud og udligning'!$B$18:$BD$115,55,FALSE)</f>
        <v>1469784</v>
      </c>
      <c r="J72" s="42">
        <f>I72+F72</f>
        <v>8656261.8324999996</v>
      </c>
      <c r="K72" s="42">
        <f>J72/VLOOKUP(A72,Beskatningsgrundlag!$B$18:$N$115,12,FALSE)*1000</f>
        <v>75287.554206964924</v>
      </c>
      <c r="L72" s="40">
        <v>70</v>
      </c>
      <c r="M72" t="str">
        <f>VLOOKUP(A72,Kommunetyper!$A$1:$C$99,3,FALSE)</f>
        <v>bykommune</v>
      </c>
    </row>
    <row r="73" spans="1:13" x14ac:dyDescent="0.3">
      <c r="A73" s="3" t="s">
        <v>101</v>
      </c>
      <c r="B73" s="42">
        <f>VLOOKUP(A73,Beskatningsgrundlag!$B$18:$N$115,10,FALSE)*0.2505</f>
        <v>2348634.8939999999</v>
      </c>
      <c r="C73" s="42">
        <f>VLOOKUP(A73,selskabsskat!$B$1:$C$99,2,FALSE)</f>
        <v>58553</v>
      </c>
      <c r="D73" s="42">
        <f>VLOOKUP(A73,dækningsafgift!$B$1:$C$99,2,FALSE)</f>
        <v>1974</v>
      </c>
      <c r="E73" s="42">
        <f>VLOOKUP(A73,BUDKC!$C$5:$D$103,2,FALSE)*-1*1.026</f>
        <v>0</v>
      </c>
      <c r="F73" s="42">
        <f>SUM(B73:E73)</f>
        <v>2409161.8939999999</v>
      </c>
      <c r="G73" s="40">
        <f>F73/VLOOKUP(A73,Beskatningsgrundlag!$B$18:$N$115,12,FALSE)*1000</f>
        <v>56746.246472735831</v>
      </c>
      <c r="H73" s="40">
        <v>93</v>
      </c>
      <c r="I73" s="42">
        <f>VLOOKUP(A73,'Tilskud og udligning'!$B$18:$BD$115,55,FALSE)</f>
        <v>786804</v>
      </c>
      <c r="J73" s="42">
        <f>I73+F73</f>
        <v>3195965.8939999999</v>
      </c>
      <c r="K73" s="42">
        <f>J73/VLOOKUP(A73,Beskatningsgrundlag!$B$18:$N$115,12,FALSE)*1000</f>
        <v>75278.904581321403</v>
      </c>
      <c r="L73" s="40">
        <v>71</v>
      </c>
      <c r="M73" t="str">
        <f>VLOOKUP(A73,Kommunetyper!$A$1:$C$99,3,FALSE)</f>
        <v>yderkommune</v>
      </c>
    </row>
    <row r="74" spans="1:13" x14ac:dyDescent="0.3">
      <c r="A74" s="3" t="s">
        <v>53</v>
      </c>
      <c r="B74" s="42">
        <f>VLOOKUP(A74,Beskatningsgrundlag!$B$18:$N$115,10,FALSE)*0.2505</f>
        <v>2281390.173</v>
      </c>
      <c r="C74" s="42">
        <f>VLOOKUP(A74,selskabsskat!$B$1:$C$99,2,FALSE)</f>
        <v>60889</v>
      </c>
      <c r="D74" s="42">
        <f>VLOOKUP(A74,dækningsafgift!$B$1:$C$99,2,FALSE)</f>
        <v>0</v>
      </c>
      <c r="E74" s="42">
        <f>VLOOKUP(A74,BUDKC!$C$5:$D$103,2,FALSE)*-1*1.026</f>
        <v>0</v>
      </c>
      <c r="F74" s="42">
        <f>SUM(B74:E74)</f>
        <v>2342279.173</v>
      </c>
      <c r="G74" s="40">
        <f>F74/VLOOKUP(A74,Beskatningsgrundlag!$B$18:$N$115,12,FALSE)*1000</f>
        <v>58148.486209379109</v>
      </c>
      <c r="H74" s="40">
        <v>79</v>
      </c>
      <c r="I74" s="42">
        <f>VLOOKUP(A74,'Tilskud og udligning'!$B$18:$BD$115,55,FALSE)</f>
        <v>688932</v>
      </c>
      <c r="J74" s="42">
        <f>I74+F74</f>
        <v>3031211.173</v>
      </c>
      <c r="K74" s="42">
        <f>J74/VLOOKUP(A74,Beskatningsgrundlag!$B$18:$N$115,12,FALSE)*1000</f>
        <v>75251.636578039266</v>
      </c>
      <c r="L74" s="40">
        <v>73</v>
      </c>
      <c r="M74" t="str">
        <f>VLOOKUP(A74,Kommunetyper!$A$1:$C$99,3,FALSE)</f>
        <v>mellemkommune</v>
      </c>
    </row>
    <row r="75" spans="1:13" x14ac:dyDescent="0.3">
      <c r="A75" s="3" t="s">
        <v>84</v>
      </c>
      <c r="B75" s="42">
        <f>VLOOKUP(A75,Beskatningsgrundlag!$B$18:$N$115,10,FALSE)*0.2505</f>
        <v>23542884.285</v>
      </c>
      <c r="C75" s="42">
        <f>VLOOKUP(A75,selskabsskat!$B$1:$C$99,2,FALSE)</f>
        <v>911739</v>
      </c>
      <c r="D75" s="42">
        <f>VLOOKUP(A75,dækningsafgift!$B$1:$C$99,2,FALSE)</f>
        <v>133176</v>
      </c>
      <c r="E75" s="42">
        <f>VLOOKUP(A75,BUDKC!$C$5:$D$103,2,FALSE)*-1*1.026</f>
        <v>129711.024</v>
      </c>
      <c r="F75" s="42">
        <f>SUM(B75:E75)</f>
        <v>24717510.309</v>
      </c>
      <c r="G75" s="40">
        <f>F75/VLOOKUP(A75,Beskatningsgrundlag!$B$18:$N$115,12,FALSE)*1000</f>
        <v>64371.030923083097</v>
      </c>
      <c r="H75" s="40">
        <v>38</v>
      </c>
      <c r="I75" s="42">
        <f>VLOOKUP(A75,'Tilskud og udligning'!$B$18:$BD$115,55,FALSE)</f>
        <v>4174596</v>
      </c>
      <c r="J75" s="42">
        <f>I75+F75</f>
        <v>28892106.309</v>
      </c>
      <c r="K75" s="42">
        <f>J75/VLOOKUP(A75,Beskatningsgrundlag!$B$18:$N$115,12,FALSE)*1000</f>
        <v>75242.799351537353</v>
      </c>
      <c r="L75" s="40">
        <v>74</v>
      </c>
      <c r="M75" t="str">
        <f>VLOOKUP(A75,Kommunetyper!$A$1:$C$99,3,FALSE)</f>
        <v>bykommune</v>
      </c>
    </row>
    <row r="76" spans="1:13" x14ac:dyDescent="0.3">
      <c r="A76" s="3" t="s">
        <v>98</v>
      </c>
      <c r="B76" s="42">
        <f>VLOOKUP(A76,Beskatningsgrundlag!$B$18:$N$115,10,FALSE)*0.2505</f>
        <v>2406931.2540000002</v>
      </c>
      <c r="C76" s="42">
        <f>VLOOKUP(A76,selskabsskat!$B$1:$C$99,2,FALSE)</f>
        <v>80033</v>
      </c>
      <c r="D76" s="42">
        <f>VLOOKUP(A76,dækningsafgift!$B$1:$C$99,2,FALSE)</f>
        <v>1535</v>
      </c>
      <c r="E76" s="42">
        <f>VLOOKUP(A76,BUDKC!$C$5:$D$103,2,FALSE)*-1*1.026</f>
        <v>0</v>
      </c>
      <c r="F76" s="42">
        <f>SUM(B76:E76)</f>
        <v>2488499.2540000002</v>
      </c>
      <c r="G76" s="40">
        <f>F76/VLOOKUP(A76,Beskatningsgrundlag!$B$18:$N$115,12,FALSE)*1000</f>
        <v>59942.17160062628</v>
      </c>
      <c r="H76" s="40">
        <v>65</v>
      </c>
      <c r="I76" s="42">
        <f>VLOOKUP(A76,'Tilskud og udligning'!$B$18:$BD$115,55,FALSE)</f>
        <v>632568</v>
      </c>
      <c r="J76" s="42">
        <f>I76+F76</f>
        <v>3121067.2540000002</v>
      </c>
      <c r="K76" s="42">
        <f>J76/VLOOKUP(A76,Beskatningsgrundlag!$B$18:$N$115,12,FALSE)*1000</f>
        <v>75179.266626520548</v>
      </c>
      <c r="L76" s="40">
        <v>75</v>
      </c>
      <c r="M76" t="str">
        <f>VLOOKUP(A76,Kommunetyper!$A$1:$C$99,3,FALSE)</f>
        <v>mellemkommune</v>
      </c>
    </row>
    <row r="77" spans="1:13" x14ac:dyDescent="0.3">
      <c r="A77" s="3" t="s">
        <v>85</v>
      </c>
      <c r="B77" s="42">
        <f>VLOOKUP(A77,Beskatningsgrundlag!$B$18:$N$115,10,FALSE)*0.2505</f>
        <v>5307372.057</v>
      </c>
      <c r="C77" s="42">
        <f>VLOOKUP(A77,selskabsskat!$B$1:$C$99,2,FALSE)</f>
        <v>183297</v>
      </c>
      <c r="D77" s="42">
        <f>VLOOKUP(A77,dækningsafgift!$B$1:$C$99,2,FALSE)</f>
        <v>34694</v>
      </c>
      <c r="E77" s="42">
        <f>VLOOKUP(A77,BUDKC!$C$5:$D$103,2,FALSE)*-1*1.026</f>
        <v>0</v>
      </c>
      <c r="F77" s="42">
        <f>SUM(B77:E77)</f>
        <v>5525363.057</v>
      </c>
      <c r="G77" s="40">
        <f>F77/VLOOKUP(A77,Beskatningsgrundlag!$B$18:$N$115,12,FALSE)*1000</f>
        <v>60826.559996917589</v>
      </c>
      <c r="H77" s="40">
        <v>56</v>
      </c>
      <c r="I77" s="42">
        <f>VLOOKUP(A77,'Tilskud og udligning'!$B$18:$BD$115,55,FALSE)</f>
        <v>1302192</v>
      </c>
      <c r="J77" s="42">
        <f>I77+F77</f>
        <v>6827555.057</v>
      </c>
      <c r="K77" s="42">
        <f>J77/VLOOKUP(A77,Beskatningsgrundlag!$B$18:$N$115,12,FALSE)*1000</f>
        <v>75161.882218895174</v>
      </c>
      <c r="L77" s="40">
        <v>76</v>
      </c>
      <c r="M77" t="str">
        <f>VLOOKUP(A77,Kommunetyper!$A$1:$C$99,3,FALSE)</f>
        <v>bykommune</v>
      </c>
    </row>
    <row r="78" spans="1:13" x14ac:dyDescent="0.3">
      <c r="A78" s="3" t="s">
        <v>72</v>
      </c>
      <c r="B78" s="42">
        <f>VLOOKUP(A78,Beskatningsgrundlag!$B$18:$N$115,10,FALSE)*0.2505</f>
        <v>7792050.2445</v>
      </c>
      <c r="C78" s="42">
        <f>VLOOKUP(A78,selskabsskat!$B$1:$C$99,2,FALSE)</f>
        <v>172649</v>
      </c>
      <c r="D78" s="42">
        <f>VLOOKUP(A78,dækningsafgift!$B$1:$C$99,2,FALSE)</f>
        <v>5968</v>
      </c>
      <c r="E78" s="42">
        <f>VLOOKUP(A78,BUDKC!$C$5:$D$103,2,FALSE)*-1*1.026</f>
        <v>0</v>
      </c>
      <c r="F78" s="42">
        <f>SUM(B78:E78)</f>
        <v>7970667.2445</v>
      </c>
      <c r="G78" s="40">
        <f>F78/VLOOKUP(A78,Beskatningsgrundlag!$B$18:$N$115,12,FALSE)*1000</f>
        <v>64194.671921813082</v>
      </c>
      <c r="H78" s="40">
        <v>39</v>
      </c>
      <c r="I78" s="42">
        <f>VLOOKUP(A78,'Tilskud og udligning'!$B$18:$BD$115,55,FALSE)</f>
        <v>1352880</v>
      </c>
      <c r="J78" s="42">
        <f>I78+F78</f>
        <v>9323547.2445</v>
      </c>
      <c r="K78" s="42">
        <f>J78/VLOOKUP(A78,Beskatningsgrundlag!$B$18:$N$115,12,FALSE)*1000</f>
        <v>75090.583780322806</v>
      </c>
      <c r="L78" s="40">
        <v>77</v>
      </c>
      <c r="M78" t="str">
        <f>VLOOKUP(A78,Kommunetyper!$A$1:$C$99,3,FALSE)</f>
        <v>bykommune</v>
      </c>
    </row>
    <row r="79" spans="1:13" x14ac:dyDescent="0.3">
      <c r="A79" s="3" t="s">
        <v>48</v>
      </c>
      <c r="B79" s="42">
        <f>VLOOKUP(A79,Beskatningsgrundlag!$B$18:$N$115,10,FALSE)*0.2505</f>
        <v>2228084.7749999999</v>
      </c>
      <c r="C79" s="42">
        <f>VLOOKUP(A79,selskabsskat!$B$1:$C$99,2,FALSE)</f>
        <v>33298</v>
      </c>
      <c r="D79" s="42">
        <f>VLOOKUP(A79,dækningsafgift!$B$1:$C$99,2,FALSE)</f>
        <v>1659</v>
      </c>
      <c r="E79" s="42">
        <f>VLOOKUP(A79,BUDKC!$C$5:$D$103,2,FALSE)*-1*1.026</f>
        <v>0</v>
      </c>
      <c r="F79" s="42">
        <f>SUM(B79:E79)</f>
        <v>2263041.7749999999</v>
      </c>
      <c r="G79" s="40">
        <f>F79/VLOOKUP(A79,Beskatningsgrundlag!$B$18:$N$115,12,FALSE)*1000</f>
        <v>62495.9756703764</v>
      </c>
      <c r="H79" s="40">
        <v>48</v>
      </c>
      <c r="I79" s="42">
        <f>VLOOKUP(A79,'Tilskud og udligning'!$B$18:$BD$115,55,FALSE)</f>
        <v>455064</v>
      </c>
      <c r="J79" s="42">
        <f>I79+F79</f>
        <v>2718105.7749999999</v>
      </c>
      <c r="K79" s="42">
        <f>J79/VLOOKUP(A79,Beskatningsgrundlag!$B$18:$N$115,12,FALSE)*1000</f>
        <v>75062.985694954565</v>
      </c>
      <c r="L79" s="40">
        <v>78</v>
      </c>
      <c r="M79" t="str">
        <f>VLOOKUP(A79,Kommunetyper!$A$1:$C$99,3,FALSE)</f>
        <v>mellemkommune</v>
      </c>
    </row>
    <row r="80" spans="1:13" x14ac:dyDescent="0.3">
      <c r="A80" s="3" t="s">
        <v>96</v>
      </c>
      <c r="B80" s="42">
        <f>VLOOKUP(A80,Beskatningsgrundlag!$B$18:$N$115,10,FALSE)*0.2505</f>
        <v>2165330.517</v>
      </c>
      <c r="C80" s="42">
        <f>VLOOKUP(A80,selskabsskat!$B$1:$C$99,2,FALSE)</f>
        <v>26955</v>
      </c>
      <c r="D80" s="42">
        <f>VLOOKUP(A80,dækningsafgift!$B$1:$C$99,2,FALSE)</f>
        <v>359</v>
      </c>
      <c r="E80" s="42">
        <f>VLOOKUP(A80,BUDKC!$C$5:$D$103,2,FALSE)*-1*1.026</f>
        <v>0</v>
      </c>
      <c r="F80" s="42">
        <f>SUM(B80:E80)</f>
        <v>2192644.517</v>
      </c>
      <c r="G80" s="40">
        <f>F80/VLOOKUP(A80,Beskatningsgrundlag!$B$18:$N$115,12,FALSE)*1000</f>
        <v>57801.563689566086</v>
      </c>
      <c r="H80" s="40">
        <v>81</v>
      </c>
      <c r="I80" s="42">
        <f>VLOOKUP(A80,'Tilskud og udligning'!$B$18:$BD$115,55,FALSE)</f>
        <v>648600</v>
      </c>
      <c r="J80" s="42">
        <f>I80+F80</f>
        <v>2841244.517</v>
      </c>
      <c r="K80" s="42">
        <f>J80/VLOOKUP(A80,Beskatningsgrundlag!$B$18:$N$115,12,FALSE)*1000</f>
        <v>74899.681473084827</v>
      </c>
      <c r="L80" s="40">
        <v>79</v>
      </c>
      <c r="M80" t="str">
        <f>VLOOKUP(A80,Kommunetyper!$A$1:$C$99,3,FALSE)</f>
        <v>yderkommune</v>
      </c>
    </row>
    <row r="81" spans="1:13" x14ac:dyDescent="0.3">
      <c r="A81" s="3" t="s">
        <v>83</v>
      </c>
      <c r="B81" s="42">
        <f>VLOOKUP(A81,Beskatningsgrundlag!$B$18:$N$115,10,FALSE)*0.2505</f>
        <v>2684186.1570000001</v>
      </c>
      <c r="C81" s="42">
        <f>VLOOKUP(A81,selskabsskat!$B$1:$C$99,2,FALSE)</f>
        <v>30100</v>
      </c>
      <c r="D81" s="42">
        <f>VLOOKUP(A81,dækningsafgift!$B$1:$C$99,2,FALSE)</f>
        <v>287</v>
      </c>
      <c r="E81" s="42">
        <f>VLOOKUP(A81,BUDKC!$C$5:$D$103,2,FALSE)*-1*1.026</f>
        <v>0</v>
      </c>
      <c r="F81" s="42">
        <f>SUM(B81:E81)</f>
        <v>2714573.1570000001</v>
      </c>
      <c r="G81" s="40">
        <f>F81/VLOOKUP(A81,Beskatningsgrundlag!$B$18:$N$115,12,FALSE)*1000</f>
        <v>60875.788414962328</v>
      </c>
      <c r="H81" s="40">
        <v>55</v>
      </c>
      <c r="I81" s="42">
        <f>VLOOKUP(A81,'Tilskud og udligning'!$B$18:$BD$115,55,FALSE)</f>
        <v>624288</v>
      </c>
      <c r="J81" s="42">
        <f>I81+F81</f>
        <v>3338861.1570000001</v>
      </c>
      <c r="K81" s="42">
        <f>J81/VLOOKUP(A81,Beskatningsgrundlag!$B$18:$N$115,12,FALSE)*1000</f>
        <v>74875.788414962328</v>
      </c>
      <c r="L81" s="40">
        <v>80</v>
      </c>
      <c r="M81" t="str">
        <f>VLOOKUP(A81,Kommunetyper!$A$1:$C$99,3,FALSE)</f>
        <v>yderkommune</v>
      </c>
    </row>
    <row r="82" spans="1:13" x14ac:dyDescent="0.3">
      <c r="A82" s="3" t="s">
        <v>92</v>
      </c>
      <c r="B82" s="42">
        <f>VLOOKUP(A82,Beskatningsgrundlag!$B$18:$N$115,10,FALSE)*0.2505</f>
        <v>5729043.216</v>
      </c>
      <c r="C82" s="42">
        <f>VLOOKUP(A82,selskabsskat!$B$1:$C$99,2,FALSE)</f>
        <v>180473</v>
      </c>
      <c r="D82" s="42">
        <f>VLOOKUP(A82,dækningsafgift!$B$1:$C$99,2,FALSE)</f>
        <v>19413</v>
      </c>
      <c r="E82" s="42">
        <f>VLOOKUP(A82,BUDKC!$C$5:$D$103,2,FALSE)*-1*1.026</f>
        <v>0</v>
      </c>
      <c r="F82" s="42">
        <f>SUM(B82:E82)</f>
        <v>5928929.216</v>
      </c>
      <c r="G82" s="40">
        <f>F82/VLOOKUP(A82,Beskatningsgrundlag!$B$18:$N$115,12,FALSE)*1000</f>
        <v>60493.722168372296</v>
      </c>
      <c r="H82" s="40">
        <v>62</v>
      </c>
      <c r="I82" s="42">
        <f>VLOOKUP(A82,'Tilskud og udligning'!$B$18:$BD$115,55,FALSE)</f>
        <v>1405164</v>
      </c>
      <c r="J82" s="42">
        <f>I82+F82</f>
        <v>7334093.216</v>
      </c>
      <c r="K82" s="42">
        <f>J82/VLOOKUP(A82,Beskatningsgrundlag!$B$18:$N$115,12,FALSE)*1000</f>
        <v>74830.813659970008</v>
      </c>
      <c r="L82" s="40">
        <v>81</v>
      </c>
      <c r="M82" t="str">
        <f>VLOOKUP(A82,Kommunetyper!$A$1:$C$99,3,FALSE)</f>
        <v>mindre bykommune</v>
      </c>
    </row>
    <row r="83" spans="1:13" x14ac:dyDescent="0.3">
      <c r="A83" s="3" t="s">
        <v>76</v>
      </c>
      <c r="B83" s="42">
        <f>VLOOKUP(A83,Beskatningsgrundlag!$B$18:$N$115,10,FALSE)*0.2505</f>
        <v>5757043.6050000004</v>
      </c>
      <c r="C83" s="42">
        <f>VLOOKUP(A83,selskabsskat!$B$1:$C$99,2,FALSE)</f>
        <v>128590</v>
      </c>
      <c r="D83" s="42">
        <f>VLOOKUP(A83,dækningsafgift!$B$1:$C$99,2,FALSE)</f>
        <v>4540</v>
      </c>
      <c r="E83" s="42">
        <f>VLOOKUP(A83,BUDKC!$C$5:$D$103,2,FALSE)*-1*1.026</f>
        <v>0</v>
      </c>
      <c r="F83" s="42">
        <f>SUM(B83:E83)</f>
        <v>5890173.6050000004</v>
      </c>
      <c r="G83" s="40">
        <f>F83/VLOOKUP(A83,Beskatningsgrundlag!$B$18:$N$115,12,FALSE)*1000</f>
        <v>58905.859460162217</v>
      </c>
      <c r="H83" s="40">
        <v>74</v>
      </c>
      <c r="I83" s="42">
        <f>VLOOKUP(A83,'Tilskud og udligning'!$B$18:$BD$115,55,FALSE)</f>
        <v>1588164</v>
      </c>
      <c r="J83" s="42">
        <f>I83+F83</f>
        <v>7478337.6050000004</v>
      </c>
      <c r="K83" s="42">
        <f>J83/VLOOKUP(A83,Beskatningsgrundlag!$B$18:$N$115,12,FALSE)*1000</f>
        <v>74788.611252787698</v>
      </c>
      <c r="L83" s="40">
        <v>82</v>
      </c>
      <c r="M83" t="str">
        <f>VLOOKUP(A83,Kommunetyper!$A$1:$C$99,3,FALSE)</f>
        <v>bykommune</v>
      </c>
    </row>
    <row r="84" spans="1:13" x14ac:dyDescent="0.3">
      <c r="A84" s="3" t="s">
        <v>43</v>
      </c>
      <c r="B84" s="42">
        <f>VLOOKUP(A84,Beskatningsgrundlag!$B$18:$N$115,10,FALSE)*0.2505</f>
        <v>4679080.2314999998</v>
      </c>
      <c r="C84" s="42">
        <f>VLOOKUP(A84,selskabsskat!$B$1:$C$99,2,FALSE)</f>
        <v>114536</v>
      </c>
      <c r="D84" s="42">
        <f>VLOOKUP(A84,dækningsafgift!$B$1:$C$99,2,FALSE)</f>
        <v>0</v>
      </c>
      <c r="E84" s="42">
        <f>VLOOKUP(A84,BUDKC!$C$5:$D$103,2,FALSE)*-1*1.026</f>
        <v>0</v>
      </c>
      <c r="F84" s="42">
        <f>SUM(B84:E84)</f>
        <v>4793616.2314999998</v>
      </c>
      <c r="G84" s="40">
        <f>F84/VLOOKUP(A84,Beskatningsgrundlag!$B$18:$N$115,12,FALSE)*1000</f>
        <v>63548.841758139781</v>
      </c>
      <c r="H84" s="40">
        <v>42</v>
      </c>
      <c r="I84" s="42">
        <f>VLOOKUP(A84,'Tilskud og udligning'!$B$18:$BD$115,55,FALSE)</f>
        <v>845160</v>
      </c>
      <c r="J84" s="42">
        <f>I84+F84</f>
        <v>5638776.2314999998</v>
      </c>
      <c r="K84" s="42">
        <f>J84/VLOOKUP(A84,Beskatningsgrundlag!$B$18:$N$115,12,FALSE)*1000</f>
        <v>74753.105200710561</v>
      </c>
      <c r="L84" s="40">
        <v>83</v>
      </c>
      <c r="M84" t="str">
        <f>VLOOKUP(A84,Kommunetyper!$A$1:$C$99,3,FALSE)</f>
        <v>mellemkommune</v>
      </c>
    </row>
    <row r="85" spans="1:13" x14ac:dyDescent="0.3">
      <c r="A85" s="3" t="s">
        <v>41</v>
      </c>
      <c r="B85" s="42">
        <f>VLOOKUP(A85,Beskatningsgrundlag!$B$18:$N$115,10,FALSE)*0.2505</f>
        <v>2234702.2335000001</v>
      </c>
      <c r="C85" s="42">
        <f>VLOOKUP(A85,selskabsskat!$B$1:$C$99,2,FALSE)</f>
        <v>43036</v>
      </c>
      <c r="D85" s="42">
        <f>VLOOKUP(A85,dækningsafgift!$B$1:$C$99,2,FALSE)</f>
        <v>0</v>
      </c>
      <c r="E85" s="42">
        <f>VLOOKUP(A85,BUDKC!$C$5:$D$103,2,FALSE)*-1*1.026</f>
        <v>0</v>
      </c>
      <c r="F85" s="42">
        <f>SUM(B85:E85)</f>
        <v>2277738.2335000001</v>
      </c>
      <c r="G85" s="40">
        <f>F85/VLOOKUP(A85,Beskatningsgrundlag!$B$18:$N$115,12,FALSE)*1000</f>
        <v>59450.793033696136</v>
      </c>
      <c r="H85" s="40">
        <v>68</v>
      </c>
      <c r="I85" s="42">
        <f>VLOOKUP(A85,'Tilskud og udligning'!$B$18:$BD$115,55,FALSE)</f>
        <v>586140</v>
      </c>
      <c r="J85" s="42">
        <f>I85+F85</f>
        <v>2863878.2335000001</v>
      </c>
      <c r="K85" s="42">
        <f>J85/VLOOKUP(A85,Beskatningsgrundlag!$B$18:$N$115,12,FALSE)*1000</f>
        <v>74749.516704512833</v>
      </c>
      <c r="L85" s="40">
        <v>84</v>
      </c>
      <c r="M85" t="str">
        <f>VLOOKUP(A85,Kommunetyper!$A$1:$C$99,3,FALSE)</f>
        <v>yderkommune</v>
      </c>
    </row>
    <row r="86" spans="1:13" x14ac:dyDescent="0.3">
      <c r="A86" s="3" t="s">
        <v>100</v>
      </c>
      <c r="B86" s="42">
        <f>VLOOKUP(A86,Beskatningsgrundlag!$B$18:$N$115,10,FALSE)*0.2505</f>
        <v>1887458.8829999999</v>
      </c>
      <c r="C86" s="42">
        <f>VLOOKUP(A86,selskabsskat!$B$1:$C$99,2,FALSE)</f>
        <v>45861</v>
      </c>
      <c r="D86" s="42">
        <f>VLOOKUP(A86,dækningsafgift!$B$1:$C$99,2,FALSE)</f>
        <v>48</v>
      </c>
      <c r="E86" s="42">
        <f>VLOOKUP(A86,BUDKC!$C$5:$D$103,2,FALSE)*-1*1.026</f>
        <v>0</v>
      </c>
      <c r="F86" s="42">
        <f>SUM(B86:E86)</f>
        <v>1933367.8829999999</v>
      </c>
      <c r="G86" s="40">
        <f>F86/VLOOKUP(A86,Beskatningsgrundlag!$B$18:$N$115,12,FALSE)*1000</f>
        <v>61593.803020166299</v>
      </c>
      <c r="H86" s="40">
        <v>54</v>
      </c>
      <c r="I86" s="42">
        <f>VLOOKUP(A86,'Tilskud og udligning'!$B$18:$BD$115,55,FALSE)</f>
        <v>412740</v>
      </c>
      <c r="J86" s="42">
        <f>I86+F86</f>
        <v>2346107.8829999999</v>
      </c>
      <c r="K86" s="42">
        <f>J86/VLOOKUP(A86,Beskatningsgrundlag!$B$18:$N$115,12,FALSE)*1000</f>
        <v>74742.995412405624</v>
      </c>
      <c r="L86" s="40">
        <v>85</v>
      </c>
      <c r="M86" t="str">
        <f>VLOOKUP(A86,Kommunetyper!$A$1:$C$99,3,FALSE)</f>
        <v>mellemkommune</v>
      </c>
    </row>
    <row r="87" spans="1:13" x14ac:dyDescent="0.3">
      <c r="A87" s="3" t="s">
        <v>71</v>
      </c>
      <c r="B87" s="42">
        <f>VLOOKUP(A87,Beskatningsgrundlag!$B$18:$N$115,10,FALSE)*0.2505</f>
        <v>2531735.6145000001</v>
      </c>
      <c r="C87" s="42">
        <f>VLOOKUP(A87,selskabsskat!$B$1:$C$99,2,FALSE)</f>
        <v>56254</v>
      </c>
      <c r="D87" s="42">
        <f>VLOOKUP(A87,dækningsafgift!$B$1:$C$99,2,FALSE)</f>
        <v>274</v>
      </c>
      <c r="E87" s="42">
        <f>VLOOKUP(A87,BUDKC!$C$5:$D$103,2,FALSE)*-1*1.026</f>
        <v>0</v>
      </c>
      <c r="F87" s="42">
        <f>SUM(B87:E87)</f>
        <v>2588263.6145000001</v>
      </c>
      <c r="G87" s="40">
        <f>F87/VLOOKUP(A87,Beskatningsgrundlag!$B$18:$N$115,12,FALSE)*1000</f>
        <v>60697.519218141744</v>
      </c>
      <c r="H87" s="40">
        <v>58</v>
      </c>
      <c r="I87" s="42">
        <f>VLOOKUP(A87,'Tilskud og udligning'!$B$18:$BD$115,55,FALSE)</f>
        <v>596964</v>
      </c>
      <c r="J87" s="42">
        <f>I87+F87</f>
        <v>3185227.6145000001</v>
      </c>
      <c r="K87" s="42">
        <f>J87/VLOOKUP(A87,Beskatningsgrundlag!$B$18:$N$115,12,FALSE)*1000</f>
        <v>74696.956392758322</v>
      </c>
      <c r="L87" s="40">
        <v>86</v>
      </c>
      <c r="M87" t="str">
        <f>VLOOKUP(A87,Kommunetyper!$A$1:$C$99,3,FALSE)</f>
        <v>mellemkommune</v>
      </c>
    </row>
    <row r="88" spans="1:13" x14ac:dyDescent="0.3">
      <c r="A88" s="3" t="s">
        <v>57</v>
      </c>
      <c r="B88" s="42">
        <f>VLOOKUP(A88,Beskatningsgrundlag!$B$18:$N$115,10,FALSE)*0.2505</f>
        <v>2566201.9095000001</v>
      </c>
      <c r="C88" s="42">
        <f>VLOOKUP(A88,selskabsskat!$B$1:$C$99,2,FALSE)</f>
        <v>69518</v>
      </c>
      <c r="D88" s="42">
        <f>VLOOKUP(A88,dækningsafgift!$B$1:$C$99,2,FALSE)</f>
        <v>3544</v>
      </c>
      <c r="E88" s="42">
        <f>VLOOKUP(A88,BUDKC!$C$5:$D$103,2,FALSE)*-1*1.026</f>
        <v>0</v>
      </c>
      <c r="F88" s="42">
        <f>SUM(B88:E88)</f>
        <v>2639263.9095000001</v>
      </c>
      <c r="G88" s="40">
        <f>F88/VLOOKUP(A88,Beskatningsgrundlag!$B$18:$N$115,12,FALSE)*1000</f>
        <v>64632.396461368924</v>
      </c>
      <c r="H88" s="40">
        <v>36</v>
      </c>
      <c r="I88" s="42">
        <f>VLOOKUP(A88,'Tilskud og udligning'!$B$18:$BD$115,55,FALSE)</f>
        <v>407616</v>
      </c>
      <c r="J88" s="42">
        <f>I88+F88</f>
        <v>3046879.9095000001</v>
      </c>
      <c r="K88" s="42">
        <f>J88/VLOOKUP(A88,Beskatningsgrundlag!$B$18:$N$115,12,FALSE)*1000</f>
        <v>74614.421684829198</v>
      </c>
      <c r="L88" s="40">
        <v>87</v>
      </c>
      <c r="M88" t="str">
        <f>VLOOKUP(A88,Kommunetyper!$A$1:$C$99,3,FALSE)</f>
        <v>mellemkommune</v>
      </c>
    </row>
    <row r="89" spans="1:13" x14ac:dyDescent="0.3">
      <c r="A89" s="3" t="s">
        <v>46</v>
      </c>
      <c r="B89" s="42">
        <f>VLOOKUP(A89,Beskatningsgrundlag!$B$18:$N$115,10,FALSE)*0.2505</f>
        <v>5112516.3734999998</v>
      </c>
      <c r="C89" s="42">
        <f>VLOOKUP(A89,selskabsskat!$B$1:$C$99,2,FALSE)</f>
        <v>70870</v>
      </c>
      <c r="D89" s="42">
        <f>VLOOKUP(A89,dækningsafgift!$B$1:$C$99,2,FALSE)</f>
        <v>4967</v>
      </c>
      <c r="E89" s="42">
        <f>VLOOKUP(A89,BUDKC!$C$5:$D$103,2,FALSE)*-1*1.026</f>
        <v>0</v>
      </c>
      <c r="F89" s="42">
        <f>SUM(B89:E89)</f>
        <v>5188353.3734999998</v>
      </c>
      <c r="G89" s="40">
        <f>F89/VLOOKUP(A89,Beskatningsgrundlag!$B$18:$N$115,12,FALSE)*1000</f>
        <v>60748.572991675152</v>
      </c>
      <c r="H89" s="40">
        <v>57</v>
      </c>
      <c r="I89" s="42">
        <f>VLOOKUP(A89,'Tilskud og udligning'!$B$18:$BD$115,55,FALSE)</f>
        <v>1180164</v>
      </c>
      <c r="J89" s="42">
        <f>I89+F89</f>
        <v>6368517.3734999998</v>
      </c>
      <c r="K89" s="42">
        <f>J89/VLOOKUP(A89,Beskatningsgrundlag!$B$18:$N$115,12,FALSE)*1000</f>
        <v>74566.690944536167</v>
      </c>
      <c r="L89" s="40">
        <v>88</v>
      </c>
      <c r="M89" t="str">
        <f>VLOOKUP(A89,Kommunetyper!$A$1:$C$99,3,FALSE)</f>
        <v>mindre bykommune</v>
      </c>
    </row>
    <row r="90" spans="1:13" x14ac:dyDescent="0.3">
      <c r="A90" s="3" t="s">
        <v>50</v>
      </c>
      <c r="B90" s="42">
        <f>VLOOKUP(A90,Beskatningsgrundlag!$B$18:$N$115,10,FALSE)*0.2505</f>
        <v>1896459.348</v>
      </c>
      <c r="C90" s="42">
        <f>VLOOKUP(A90,selskabsskat!$B$1:$C$99,2,FALSE)</f>
        <v>20603</v>
      </c>
      <c r="D90" s="42">
        <f>VLOOKUP(A90,dækningsafgift!$B$1:$C$99,2,FALSE)</f>
        <v>641</v>
      </c>
      <c r="E90" s="42">
        <f>VLOOKUP(A90,BUDKC!$C$5:$D$103,2,FALSE)*-1*1.026</f>
        <v>0</v>
      </c>
      <c r="F90" s="42">
        <f>SUM(B90:E90)</f>
        <v>1917703.348</v>
      </c>
      <c r="G90" s="40">
        <f>F90/VLOOKUP(A90,Beskatningsgrundlag!$B$18:$N$115,12,FALSE)*1000</f>
        <v>61811.550298146656</v>
      </c>
      <c r="H90" s="40">
        <v>52</v>
      </c>
      <c r="I90" s="42">
        <f>VLOOKUP(A90,'Tilskud og udligning'!$B$18:$BD$115,55,FALSE)</f>
        <v>395076</v>
      </c>
      <c r="J90" s="42">
        <f>I90+F90</f>
        <v>2312779.3480000002</v>
      </c>
      <c r="K90" s="42">
        <f>J90/VLOOKUP(A90,Beskatningsgrundlag!$B$18:$N$115,12,FALSE)*1000</f>
        <v>74545.667945205481</v>
      </c>
      <c r="L90" s="40">
        <v>89</v>
      </c>
      <c r="M90" t="str">
        <f>VLOOKUP(A90,Kommunetyper!$A$1:$C$99,3,FALSE)</f>
        <v>yderkommune</v>
      </c>
    </row>
    <row r="91" spans="1:13" x14ac:dyDescent="0.3">
      <c r="A91" s="3" t="s">
        <v>59</v>
      </c>
      <c r="B91" s="42">
        <f>VLOOKUP(A91,Beskatningsgrundlag!$B$18:$N$115,10,FALSE)*0.2505</f>
        <v>12046724.1075</v>
      </c>
      <c r="C91" s="42">
        <f>VLOOKUP(A91,selskabsskat!$B$1:$C$99,2,FALSE)</f>
        <v>295486</v>
      </c>
      <c r="D91" s="42">
        <f>VLOOKUP(A91,dækningsafgift!$B$1:$C$99,2,FALSE)</f>
        <v>25555</v>
      </c>
      <c r="E91" s="42">
        <f>VLOOKUP(A91,BUDKC!$C$5:$D$103,2,FALSE)*-1*1.026</f>
        <v>0</v>
      </c>
      <c r="F91" s="42">
        <f>SUM(B91:E91)</f>
        <v>12367765.1075</v>
      </c>
      <c r="G91" s="40">
        <f>F91/VLOOKUP(A91,Beskatningsgrundlag!$B$18:$N$115,12,FALSE)*1000</f>
        <v>57515.125944613668</v>
      </c>
      <c r="H91" s="40">
        <v>87</v>
      </c>
      <c r="I91" s="42">
        <f>VLOOKUP(A91,'Tilskud og udligning'!$B$18:$BD$115,55,FALSE)</f>
        <v>3650892</v>
      </c>
      <c r="J91" s="42">
        <f>I91+F91</f>
        <v>16018657.1075</v>
      </c>
      <c r="K91" s="42">
        <f>J91/VLOOKUP(A91,Beskatningsgrundlag!$B$18:$N$115,12,FALSE)*1000</f>
        <v>74493.255086381279</v>
      </c>
      <c r="L91" s="40">
        <v>90</v>
      </c>
      <c r="M91" t="str">
        <f>VLOOKUP(A91,Kommunetyper!$A$1:$C$99,3,FALSE)</f>
        <v>bykommune</v>
      </c>
    </row>
    <row r="92" spans="1:13" x14ac:dyDescent="0.3">
      <c r="A92" s="3" t="s">
        <v>82</v>
      </c>
      <c r="B92" s="42">
        <f>VLOOKUP(A92,Beskatningsgrundlag!$B$18:$N$115,10,FALSE)*0.2505</f>
        <v>4243783.125</v>
      </c>
      <c r="C92" s="42">
        <f>VLOOKUP(A92,selskabsskat!$B$1:$C$99,2,FALSE)</f>
        <v>100790</v>
      </c>
      <c r="D92" s="42">
        <f>VLOOKUP(A92,dækningsafgift!$B$1:$C$99,2,FALSE)</f>
        <v>567</v>
      </c>
      <c r="E92" s="42">
        <f>VLOOKUP(A92,BUDKC!$C$5:$D$103,2,FALSE)*-1*1.026</f>
        <v>0</v>
      </c>
      <c r="F92" s="42">
        <f>SUM(B92:E92)</f>
        <v>4345140.125</v>
      </c>
      <c r="G92" s="40">
        <f>F92/VLOOKUP(A92,Beskatningsgrundlag!$B$18:$N$115,12,FALSE)*1000</f>
        <v>65072.335414981877</v>
      </c>
      <c r="H92" s="40">
        <v>32</v>
      </c>
      <c r="I92" s="42">
        <f>VLOOKUP(A92,'Tilskud og udligning'!$B$18:$BD$115,55,FALSE)</f>
        <v>628920</v>
      </c>
      <c r="J92" s="42">
        <f>I92+F92</f>
        <v>4974060.125</v>
      </c>
      <c r="K92" s="42">
        <f>J92/VLOOKUP(A92,Beskatningsgrundlag!$B$18:$N$115,12,FALSE)*1000</f>
        <v>74490.971411028237</v>
      </c>
      <c r="L92" s="40">
        <v>91</v>
      </c>
      <c r="M92" t="str">
        <f>VLOOKUP(A92,Kommunetyper!$A$1:$C$99,3,FALSE)</f>
        <v>mellemkommune</v>
      </c>
    </row>
    <row r="93" spans="1:13" x14ac:dyDescent="0.3">
      <c r="A93" s="3" t="s">
        <v>49</v>
      </c>
      <c r="B93" s="42">
        <f>VLOOKUP(A93,Beskatningsgrundlag!$B$18:$N$115,10,FALSE)*0.2505</f>
        <v>4638534.5520000001</v>
      </c>
      <c r="C93" s="42">
        <f>VLOOKUP(A93,selskabsskat!$B$1:$C$99,2,FALSE)</f>
        <v>85774</v>
      </c>
      <c r="D93" s="42">
        <f>VLOOKUP(A93,dækningsafgift!$B$1:$C$99,2,FALSE)</f>
        <v>11198</v>
      </c>
      <c r="E93" s="42">
        <f>VLOOKUP(A93,BUDKC!$C$5:$D$103,2,FALSE)*-1*1.026</f>
        <v>0</v>
      </c>
      <c r="F93" s="42">
        <f>SUM(B93:E93)</f>
        <v>4735506.5520000001</v>
      </c>
      <c r="G93" s="40">
        <f>F93/VLOOKUP(A93,Beskatningsgrundlag!$B$18:$N$115,12,FALSE)*1000</f>
        <v>58287.461867953323</v>
      </c>
      <c r="H93" s="40">
        <v>78</v>
      </c>
      <c r="I93" s="42">
        <f>VLOOKUP(A93,'Tilskud og udligning'!$B$18:$BD$115,55,FALSE)</f>
        <v>1315836</v>
      </c>
      <c r="J93" s="42">
        <f>I93+F93</f>
        <v>6051342.5520000001</v>
      </c>
      <c r="K93" s="42">
        <f>J93/VLOOKUP(A93,Beskatningsgrundlag!$B$18:$N$115,12,FALSE)*1000</f>
        <v>74483.562503077148</v>
      </c>
      <c r="L93" s="40">
        <v>92</v>
      </c>
      <c r="M93" t="str">
        <f>VLOOKUP(A93,Kommunetyper!$A$1:$C$99,3,FALSE)</f>
        <v>mindre bykommune</v>
      </c>
    </row>
    <row r="94" spans="1:13" x14ac:dyDescent="0.3">
      <c r="A94" s="3" t="s">
        <v>79</v>
      </c>
      <c r="B94" s="42">
        <f>VLOOKUP(A94,Beskatningsgrundlag!$B$18:$N$115,10,FALSE)*0.2505</f>
        <v>5671672.9545</v>
      </c>
      <c r="C94" s="42">
        <f>VLOOKUP(A94,selskabsskat!$B$1:$C$99,2,FALSE)</f>
        <v>121797</v>
      </c>
      <c r="D94" s="42">
        <f>VLOOKUP(A94,dækningsafgift!$B$1:$C$99,2,FALSE)</f>
        <v>6307</v>
      </c>
      <c r="E94" s="42">
        <f>VLOOKUP(A94,BUDKC!$C$5:$D$103,2,FALSE)*-1*1.026</f>
        <v>22118.508000000002</v>
      </c>
      <c r="F94" s="42">
        <f>SUM(B94:E94)</f>
        <v>5821895.4625000004</v>
      </c>
      <c r="G94" s="40">
        <f>F94/VLOOKUP(A94,Beskatningsgrundlag!$B$18:$N$115,12,FALSE)*1000</f>
        <v>57560.462929091198</v>
      </c>
      <c r="H94" s="40">
        <v>86</v>
      </c>
      <c r="I94" s="42">
        <f>VLOOKUP(A94,'Tilskud og udligning'!$B$18:$BD$115,55,FALSE)</f>
        <v>1699284</v>
      </c>
      <c r="J94" s="42">
        <f>I94+F94</f>
        <v>7521179.4625000004</v>
      </c>
      <c r="K94" s="42">
        <f>J94/VLOOKUP(A94,Beskatningsgrundlag!$B$18:$N$115,12,FALSE)*1000</f>
        <v>74361.103599818074</v>
      </c>
      <c r="L94" s="40">
        <v>93</v>
      </c>
      <c r="M94" t="str">
        <f>VLOOKUP(A94,Kommunetyper!$A$1:$C$99,3,FALSE)</f>
        <v>bykommune</v>
      </c>
    </row>
    <row r="95" spans="1:13" x14ac:dyDescent="0.3">
      <c r="A95" s="3" t="s">
        <v>86</v>
      </c>
      <c r="B95" s="42">
        <f>VLOOKUP(A95,Beskatningsgrundlag!$B$18:$N$115,10,FALSE)*0.2505</f>
        <v>3433409.8635</v>
      </c>
      <c r="C95" s="42">
        <f>VLOOKUP(A95,selskabsskat!$B$1:$C$99,2,FALSE)</f>
        <v>70616</v>
      </c>
      <c r="D95" s="42">
        <f>VLOOKUP(A95,dækningsafgift!$B$1:$C$99,2,FALSE)</f>
        <v>2242</v>
      </c>
      <c r="E95" s="42">
        <f>VLOOKUP(A95,BUDKC!$C$5:$D$103,2,FALSE)*-1*1.026</f>
        <v>0</v>
      </c>
      <c r="F95" s="42">
        <f>SUM(B95:E95)</f>
        <v>3506267.8635</v>
      </c>
      <c r="G95" s="40">
        <f>F95/VLOOKUP(A95,Beskatningsgrundlag!$B$18:$N$115,12,FALSE)*1000</f>
        <v>58939.76808317504</v>
      </c>
      <c r="H95" s="40">
        <v>72</v>
      </c>
      <c r="I95" s="42">
        <f>VLOOKUP(A95,'Tilskud og udligning'!$B$18:$BD$115,55,FALSE)</f>
        <v>909768</v>
      </c>
      <c r="J95" s="42">
        <f>I95+F95</f>
        <v>4416035.8635</v>
      </c>
      <c r="K95" s="42">
        <f>J95/VLOOKUP(A95,Beskatningsgrundlag!$B$18:$N$115,12,FALSE)*1000</f>
        <v>74232.813856343186</v>
      </c>
      <c r="L95" s="40">
        <v>94</v>
      </c>
      <c r="M95" t="str">
        <f>VLOOKUP(A95,Kommunetyper!$A$1:$C$99,3,FALSE)</f>
        <v>mindre bykommune</v>
      </c>
    </row>
    <row r="96" spans="1:13" x14ac:dyDescent="0.3">
      <c r="A96" s="3" t="s">
        <v>75</v>
      </c>
      <c r="B96" s="42">
        <f>VLOOKUP(A96,Beskatningsgrundlag!$B$18:$N$115,10,FALSE)*0.2505</f>
        <v>2858295.9314999999</v>
      </c>
      <c r="C96" s="42">
        <f>VLOOKUP(A96,selskabsskat!$B$1:$C$99,2,FALSE)</f>
        <v>104862</v>
      </c>
      <c r="D96" s="42">
        <f>VLOOKUP(A96,dækningsafgift!$B$1:$C$99,2,FALSE)</f>
        <v>993</v>
      </c>
      <c r="E96" s="42">
        <f>VLOOKUP(A96,BUDKC!$C$5:$D$103,2,FALSE)*-1*1.026</f>
        <v>0</v>
      </c>
      <c r="F96" s="42">
        <f>SUM(B96:E96)</f>
        <v>2964150.9314999999</v>
      </c>
      <c r="G96" s="40">
        <f>F96/VLOOKUP(A96,Beskatningsgrundlag!$B$18:$N$115,12,FALSE)*1000</f>
        <v>60574.466250459802</v>
      </c>
      <c r="H96" s="40">
        <v>60</v>
      </c>
      <c r="I96" s="42">
        <f>VLOOKUP(A96,'Tilskud og udligning'!$B$18:$BD$115,55,FALSE)</f>
        <v>660360</v>
      </c>
      <c r="J96" s="42">
        <f>I96+F96</f>
        <v>3624510.9314999999</v>
      </c>
      <c r="K96" s="42">
        <f>J96/VLOOKUP(A96,Beskatningsgrundlag!$B$18:$N$115,12,FALSE)*1000</f>
        <v>74069.377763926925</v>
      </c>
      <c r="L96" s="40">
        <v>95</v>
      </c>
      <c r="M96" t="str">
        <f>VLOOKUP(A96,Kommunetyper!$A$1:$C$99,3,FALSE)</f>
        <v>mellemkommune</v>
      </c>
    </row>
    <row r="97" spans="1:13" x14ac:dyDescent="0.3">
      <c r="A97" s="3" t="s">
        <v>81</v>
      </c>
      <c r="B97" s="42">
        <f>VLOOKUP(A97,Beskatningsgrundlag!$B$18:$N$115,10,FALSE)*0.2505</f>
        <v>6400280.0099999998</v>
      </c>
      <c r="C97" s="42">
        <f>VLOOKUP(A97,selskabsskat!$B$1:$C$99,2,FALSE)</f>
        <v>138377</v>
      </c>
      <c r="D97" s="42">
        <f>VLOOKUP(A97,dækningsafgift!$B$1:$C$99,2,FALSE)</f>
        <v>1124</v>
      </c>
      <c r="E97" s="42">
        <f>VLOOKUP(A97,BUDKC!$C$5:$D$103,2,FALSE)*-1*1.026</f>
        <v>0</v>
      </c>
      <c r="F97" s="42">
        <f>SUM(B97:E97)</f>
        <v>6539781.0099999998</v>
      </c>
      <c r="G97" s="40">
        <f>F97/VLOOKUP(A97,Beskatningsgrundlag!$B$18:$N$115,12,FALSE)*1000</f>
        <v>62848.064137924404</v>
      </c>
      <c r="H97" s="40">
        <v>45</v>
      </c>
      <c r="I97" s="42">
        <f>VLOOKUP(A97,'Tilskud og udligning'!$B$18:$BD$115,55,FALSE)</f>
        <v>1157364</v>
      </c>
      <c r="J97" s="42">
        <f>I97+F97</f>
        <v>7697145.0099999998</v>
      </c>
      <c r="K97" s="42">
        <f>J97/VLOOKUP(A97,Beskatningsgrundlag!$B$18:$N$115,12,FALSE)*1000</f>
        <v>73970.468204926146</v>
      </c>
      <c r="L97" s="40">
        <v>96</v>
      </c>
      <c r="M97" t="str">
        <f>VLOOKUP(A97,Kommunetyper!$A$1:$C$99,3,FALSE)</f>
        <v>mindre bykommune</v>
      </c>
    </row>
    <row r="98" spans="1:13" x14ac:dyDescent="0.3">
      <c r="A98" s="3" t="s">
        <v>74</v>
      </c>
      <c r="B98" s="42">
        <f>VLOOKUP(A98,Beskatningsgrundlag!$B$18:$N$115,10,FALSE)*0.2505</f>
        <v>3018841.8824999998</v>
      </c>
      <c r="C98" s="42">
        <f>VLOOKUP(A98,selskabsskat!$B$1:$C$99,2,FALSE)</f>
        <v>68134</v>
      </c>
      <c r="D98" s="42">
        <f>VLOOKUP(A98,dækningsafgift!$B$1:$C$99,2,FALSE)</f>
        <v>1427</v>
      </c>
      <c r="E98" s="42">
        <f>VLOOKUP(A98,BUDKC!$C$5:$D$103,2,FALSE)*-1*1.026</f>
        <v>0</v>
      </c>
      <c r="F98" s="42">
        <f>SUM(B98:E98)</f>
        <v>3088402.8824999998</v>
      </c>
      <c r="G98" s="40">
        <f>F98/VLOOKUP(A98,Beskatningsgrundlag!$B$18:$N$115,12,FALSE)*1000</f>
        <v>61810.088510186921</v>
      </c>
      <c r="H98" s="40">
        <v>53</v>
      </c>
      <c r="I98" s="42">
        <f>VLOOKUP(A98,'Tilskud og udligning'!$B$18:$BD$115,55,FALSE)</f>
        <v>594744</v>
      </c>
      <c r="J98" s="42">
        <f>I98+F98</f>
        <v>3683146.8824999998</v>
      </c>
      <c r="K98" s="42">
        <f>J98/VLOOKUP(A98,Beskatningsgrundlag!$B$18:$N$115,12,FALSE)*1000</f>
        <v>73713.062532522119</v>
      </c>
      <c r="L98" s="40">
        <v>97</v>
      </c>
      <c r="M98" t="str">
        <f>VLOOKUP(A98,Kommunetyper!$A$1:$C$99,3,FALSE)</f>
        <v>mellemkommune</v>
      </c>
    </row>
    <row r="99" spans="1:13" x14ac:dyDescent="0.3">
      <c r="A99" s="3" t="s">
        <v>78</v>
      </c>
      <c r="B99" s="42">
        <f>VLOOKUP(A99,Beskatningsgrundlag!$B$18:$N$115,10,FALSE)*0.2505</f>
        <v>1505338.6680000001</v>
      </c>
      <c r="C99" s="42">
        <f>VLOOKUP(A99,selskabsskat!$B$1:$C$99,2,FALSE)</f>
        <v>12250</v>
      </c>
      <c r="D99" s="42">
        <f>VLOOKUP(A99,dækningsafgift!$B$1:$C$99,2,FALSE)</f>
        <v>0</v>
      </c>
      <c r="E99" s="42">
        <f>VLOOKUP(A99,BUDKC!$C$5:$D$103,2,FALSE)*-1*1.026</f>
        <v>0</v>
      </c>
      <c r="F99" s="42">
        <f>SUM(B99:E99)</f>
        <v>1517588.6680000001</v>
      </c>
      <c r="G99" s="40">
        <f>F99/VLOOKUP(A99,Beskatningsgrundlag!$B$18:$N$115,12,FALSE)*1000</f>
        <v>61874.206710971586</v>
      </c>
      <c r="H99" s="40">
        <v>51</v>
      </c>
      <c r="I99" s="42">
        <f>VLOOKUP(A99,'Tilskud og udligning'!$B$18:$BD$115,55,FALSE)</f>
        <v>287868</v>
      </c>
      <c r="J99" s="42">
        <f>I99+F99</f>
        <v>1805456.6680000001</v>
      </c>
      <c r="K99" s="42">
        <f>J99/VLOOKUP(A99,Beskatningsgrundlag!$B$18:$N$115,12,FALSE)*1000</f>
        <v>73610.986586211118</v>
      </c>
      <c r="L99" s="40">
        <v>98</v>
      </c>
      <c r="M99" t="str">
        <f>VLOOKUP(A99,Kommunetyper!$A$1:$C$99,3,FALSE)</f>
        <v>mellemkommune</v>
      </c>
    </row>
  </sheetData>
  <autoFilter ref="A1:M99" xr:uid="{877192AD-6B44-4AC7-A8D3-8D46C2072237}">
    <sortState xmlns:xlrd2="http://schemas.microsoft.com/office/spreadsheetml/2017/richdata2" ref="A2:M99">
      <sortCondition descending="1" ref="K1:K9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52ED2-26FB-49F5-AB66-BAB164790B68}">
  <dimension ref="A1:C99"/>
  <sheetViews>
    <sheetView topLeftCell="A51" workbookViewId="0">
      <selection activeCell="F73" sqref="F73"/>
    </sheetView>
  </sheetViews>
  <sheetFormatPr defaultRowHeight="14.4" x14ac:dyDescent="0.3"/>
  <cols>
    <col min="1" max="1" width="15.44140625" bestFit="1" customWidth="1"/>
  </cols>
  <sheetData>
    <row r="1" spans="1:3" x14ac:dyDescent="0.3">
      <c r="A1" t="s">
        <v>104</v>
      </c>
      <c r="B1" t="s">
        <v>314</v>
      </c>
      <c r="C1" t="s">
        <v>315</v>
      </c>
    </row>
    <row r="2" spans="1:3" x14ac:dyDescent="0.3">
      <c r="A2" t="s">
        <v>11</v>
      </c>
      <c r="B2">
        <v>4</v>
      </c>
      <c r="C2" t="s">
        <v>310</v>
      </c>
    </row>
    <row r="3" spans="1:3" x14ac:dyDescent="0.3">
      <c r="A3" t="s">
        <v>24</v>
      </c>
      <c r="B3">
        <v>3</v>
      </c>
      <c r="C3" t="s">
        <v>311</v>
      </c>
    </row>
    <row r="4" spans="1:3" x14ac:dyDescent="0.3">
      <c r="A4" t="s">
        <v>53</v>
      </c>
      <c r="B4">
        <v>2</v>
      </c>
      <c r="C4" t="s">
        <v>312</v>
      </c>
    </row>
    <row r="5" spans="1:3" x14ac:dyDescent="0.3">
      <c r="A5" t="s">
        <v>12</v>
      </c>
      <c r="B5">
        <v>4</v>
      </c>
      <c r="C5" t="s">
        <v>310</v>
      </c>
    </row>
    <row r="6" spans="1:3" x14ac:dyDescent="0.3">
      <c r="A6" t="s">
        <v>62</v>
      </c>
      <c r="B6">
        <v>2</v>
      </c>
      <c r="C6" t="s">
        <v>312</v>
      </c>
    </row>
    <row r="7" spans="1:3" x14ac:dyDescent="0.3">
      <c r="A7" t="s">
        <v>35</v>
      </c>
      <c r="B7">
        <v>1</v>
      </c>
      <c r="C7" t="s">
        <v>313</v>
      </c>
    </row>
    <row r="8" spans="1:3" x14ac:dyDescent="0.3">
      <c r="A8" t="s">
        <v>13</v>
      </c>
      <c r="B8">
        <v>4</v>
      </c>
      <c r="C8" t="s">
        <v>310</v>
      </c>
    </row>
    <row r="9" spans="1:3" x14ac:dyDescent="0.3">
      <c r="A9" t="s">
        <v>93</v>
      </c>
      <c r="B9">
        <v>2</v>
      </c>
      <c r="C9" t="s">
        <v>312</v>
      </c>
    </row>
    <row r="10" spans="1:3" x14ac:dyDescent="0.3">
      <c r="A10" t="s">
        <v>9</v>
      </c>
      <c r="B10">
        <v>3</v>
      </c>
      <c r="C10" t="s">
        <v>311</v>
      </c>
    </row>
    <row r="11" spans="1:3" x14ac:dyDescent="0.3">
      <c r="A11" t="s">
        <v>25</v>
      </c>
      <c r="B11">
        <v>3</v>
      </c>
      <c r="C11" t="s">
        <v>311</v>
      </c>
    </row>
    <row r="12" spans="1:3" x14ac:dyDescent="0.3">
      <c r="A12" t="s">
        <v>63</v>
      </c>
      <c r="B12">
        <v>4</v>
      </c>
      <c r="C12" t="s">
        <v>310</v>
      </c>
    </row>
    <row r="13" spans="1:3" x14ac:dyDescent="0.3">
      <c r="A13" t="s">
        <v>64</v>
      </c>
      <c r="B13">
        <v>2</v>
      </c>
      <c r="C13" t="s">
        <v>312</v>
      </c>
    </row>
    <row r="14" spans="1:3" x14ac:dyDescent="0.3">
      <c r="A14" t="s">
        <v>74</v>
      </c>
      <c r="B14">
        <v>2</v>
      </c>
      <c r="C14" t="s">
        <v>312</v>
      </c>
    </row>
    <row r="15" spans="1:3" x14ac:dyDescent="0.3">
      <c r="A15" t="s">
        <v>41</v>
      </c>
      <c r="B15">
        <v>1</v>
      </c>
      <c r="C15" t="s">
        <v>313</v>
      </c>
    </row>
    <row r="16" spans="1:3" x14ac:dyDescent="0.3">
      <c r="A16" t="s">
        <v>26</v>
      </c>
      <c r="B16">
        <v>3</v>
      </c>
      <c r="C16" t="s">
        <v>311</v>
      </c>
    </row>
    <row r="17" spans="1:3" x14ac:dyDescent="0.3">
      <c r="A17" t="s">
        <v>65</v>
      </c>
      <c r="B17">
        <v>3</v>
      </c>
      <c r="C17" t="s">
        <v>311</v>
      </c>
    </row>
    <row r="18" spans="1:3" x14ac:dyDescent="0.3">
      <c r="A18" t="s">
        <v>8</v>
      </c>
      <c r="B18">
        <v>4</v>
      </c>
      <c r="C18" t="s">
        <v>310</v>
      </c>
    </row>
    <row r="19" spans="1:3" x14ac:dyDescent="0.3">
      <c r="A19" t="s">
        <v>94</v>
      </c>
      <c r="B19">
        <v>1</v>
      </c>
      <c r="C19" t="s">
        <v>313</v>
      </c>
    </row>
    <row r="20" spans="1:3" x14ac:dyDescent="0.3">
      <c r="A20" t="s">
        <v>27</v>
      </c>
      <c r="B20">
        <v>2</v>
      </c>
      <c r="C20" t="s">
        <v>312</v>
      </c>
    </row>
    <row r="21" spans="1:3" x14ac:dyDescent="0.3">
      <c r="A21" t="s">
        <v>28</v>
      </c>
      <c r="B21">
        <v>3</v>
      </c>
      <c r="C21" t="s">
        <v>311</v>
      </c>
    </row>
    <row r="22" spans="1:3" x14ac:dyDescent="0.3">
      <c r="A22" t="s">
        <v>54</v>
      </c>
      <c r="B22">
        <v>2</v>
      </c>
      <c r="C22" t="s">
        <v>312</v>
      </c>
    </row>
    <row r="23" spans="1:3" x14ac:dyDescent="0.3">
      <c r="A23" t="s">
        <v>14</v>
      </c>
      <c r="B23">
        <v>4</v>
      </c>
      <c r="C23" t="s">
        <v>310</v>
      </c>
    </row>
    <row r="24" spans="1:3" x14ac:dyDescent="0.3">
      <c r="A24" t="s">
        <v>15</v>
      </c>
      <c r="B24">
        <v>4</v>
      </c>
      <c r="C24" t="s">
        <v>310</v>
      </c>
    </row>
    <row r="25" spans="1:3" x14ac:dyDescent="0.3">
      <c r="A25" t="s">
        <v>16</v>
      </c>
      <c r="B25">
        <v>4</v>
      </c>
      <c r="C25" t="s">
        <v>310</v>
      </c>
    </row>
    <row r="26" spans="1:3" x14ac:dyDescent="0.3">
      <c r="A26" t="s">
        <v>36</v>
      </c>
      <c r="B26">
        <v>4</v>
      </c>
      <c r="C26" t="s">
        <v>310</v>
      </c>
    </row>
    <row r="27" spans="1:3" x14ac:dyDescent="0.3">
      <c r="A27" t="s">
        <v>29</v>
      </c>
      <c r="B27">
        <v>2</v>
      </c>
      <c r="C27" t="s">
        <v>312</v>
      </c>
    </row>
    <row r="28" spans="1:3" x14ac:dyDescent="0.3">
      <c r="A28" t="s">
        <v>42</v>
      </c>
      <c r="B28">
        <v>1</v>
      </c>
      <c r="C28" t="s">
        <v>313</v>
      </c>
    </row>
    <row r="29" spans="1:3" x14ac:dyDescent="0.3">
      <c r="A29" t="s">
        <v>66</v>
      </c>
      <c r="B29">
        <v>2</v>
      </c>
      <c r="C29" t="s">
        <v>312</v>
      </c>
    </row>
    <row r="30" spans="1:3" x14ac:dyDescent="0.3">
      <c r="A30" t="s">
        <v>30</v>
      </c>
      <c r="B30">
        <v>1</v>
      </c>
      <c r="C30" t="s">
        <v>313</v>
      </c>
    </row>
    <row r="31" spans="1:3" x14ac:dyDescent="0.3">
      <c r="A31" t="s">
        <v>75</v>
      </c>
      <c r="B31">
        <v>2</v>
      </c>
      <c r="C31" t="s">
        <v>312</v>
      </c>
    </row>
    <row r="32" spans="1:3" x14ac:dyDescent="0.3">
      <c r="A32" t="s">
        <v>31</v>
      </c>
      <c r="B32">
        <v>4</v>
      </c>
      <c r="C32" t="s">
        <v>310</v>
      </c>
    </row>
    <row r="33" spans="1:3" x14ac:dyDescent="0.3">
      <c r="A33" t="s">
        <v>17</v>
      </c>
      <c r="B33">
        <v>4</v>
      </c>
      <c r="C33" t="s">
        <v>310</v>
      </c>
    </row>
    <row r="34" spans="1:3" x14ac:dyDescent="0.3">
      <c r="A34" t="s">
        <v>85</v>
      </c>
      <c r="B34">
        <v>4</v>
      </c>
      <c r="C34" t="s">
        <v>310</v>
      </c>
    </row>
    <row r="35" spans="1:3" x14ac:dyDescent="0.3">
      <c r="A35" t="s">
        <v>32</v>
      </c>
      <c r="B35">
        <v>3</v>
      </c>
      <c r="C35" t="s">
        <v>311</v>
      </c>
    </row>
    <row r="36" spans="1:3" x14ac:dyDescent="0.3">
      <c r="A36" t="s">
        <v>95</v>
      </c>
      <c r="B36">
        <v>1</v>
      </c>
      <c r="C36" t="s">
        <v>313</v>
      </c>
    </row>
    <row r="37" spans="1:3" x14ac:dyDescent="0.3">
      <c r="A37" t="s">
        <v>43</v>
      </c>
      <c r="B37">
        <v>2</v>
      </c>
      <c r="C37" t="s">
        <v>312</v>
      </c>
    </row>
    <row r="38" spans="1:3" x14ac:dyDescent="0.3">
      <c r="A38" t="s">
        <v>86</v>
      </c>
      <c r="B38">
        <v>3</v>
      </c>
      <c r="C38" t="s">
        <v>311</v>
      </c>
    </row>
    <row r="39" spans="1:3" x14ac:dyDescent="0.3">
      <c r="A39" t="s">
        <v>76</v>
      </c>
      <c r="B39">
        <v>4</v>
      </c>
      <c r="C39" t="s">
        <v>310</v>
      </c>
    </row>
    <row r="40" spans="1:3" x14ac:dyDescent="0.3">
      <c r="A40" t="s">
        <v>18</v>
      </c>
      <c r="B40">
        <v>4</v>
      </c>
      <c r="C40" t="s">
        <v>310</v>
      </c>
    </row>
    <row r="41" spans="1:3" x14ac:dyDescent="0.3">
      <c r="A41" t="s">
        <v>19</v>
      </c>
      <c r="B41">
        <v>3</v>
      </c>
      <c r="C41" t="s">
        <v>311</v>
      </c>
    </row>
    <row r="42" spans="1:3" x14ac:dyDescent="0.3">
      <c r="A42" t="s">
        <v>33</v>
      </c>
      <c r="B42">
        <v>3</v>
      </c>
      <c r="C42" t="s">
        <v>311</v>
      </c>
    </row>
    <row r="43" spans="1:3" x14ac:dyDescent="0.3">
      <c r="A43" t="s">
        <v>87</v>
      </c>
      <c r="B43">
        <v>2</v>
      </c>
      <c r="C43" t="s">
        <v>312</v>
      </c>
    </row>
    <row r="44" spans="1:3" x14ac:dyDescent="0.3">
      <c r="A44" t="s">
        <v>20</v>
      </c>
      <c r="B44">
        <v>4</v>
      </c>
      <c r="C44" t="s">
        <v>310</v>
      </c>
    </row>
    <row r="45" spans="1:3" x14ac:dyDescent="0.3">
      <c r="A45" t="s">
        <v>96</v>
      </c>
      <c r="B45">
        <v>1</v>
      </c>
      <c r="C45" t="s">
        <v>313</v>
      </c>
    </row>
    <row r="46" spans="1:3" x14ac:dyDescent="0.3">
      <c r="A46" t="s">
        <v>44</v>
      </c>
      <c r="B46">
        <v>1</v>
      </c>
      <c r="C46" t="s">
        <v>313</v>
      </c>
    </row>
    <row r="47" spans="1:3" x14ac:dyDescent="0.3">
      <c r="A47" t="s">
        <v>55</v>
      </c>
      <c r="B47">
        <v>2</v>
      </c>
      <c r="C47" t="s">
        <v>312</v>
      </c>
    </row>
    <row r="48" spans="1:3" x14ac:dyDescent="0.3">
      <c r="A48" t="s">
        <v>67</v>
      </c>
      <c r="B48">
        <v>4</v>
      </c>
      <c r="C48" t="s">
        <v>310</v>
      </c>
    </row>
    <row r="49" spans="1:3" x14ac:dyDescent="0.3">
      <c r="A49" t="s">
        <v>7</v>
      </c>
      <c r="B49">
        <v>4</v>
      </c>
      <c r="C49" t="s">
        <v>310</v>
      </c>
    </row>
    <row r="50" spans="1:3" x14ac:dyDescent="0.3">
      <c r="A50" t="s">
        <v>37</v>
      </c>
      <c r="B50">
        <v>3</v>
      </c>
      <c r="C50" t="s">
        <v>311</v>
      </c>
    </row>
    <row r="51" spans="1:3" x14ac:dyDescent="0.3">
      <c r="A51" t="s">
        <v>56</v>
      </c>
      <c r="B51">
        <v>1</v>
      </c>
      <c r="C51" t="s">
        <v>313</v>
      </c>
    </row>
    <row r="52" spans="1:3" x14ac:dyDescent="0.3">
      <c r="A52" t="s">
        <v>38</v>
      </c>
      <c r="B52">
        <v>2</v>
      </c>
      <c r="C52" t="s">
        <v>312</v>
      </c>
    </row>
    <row r="53" spans="1:3" x14ac:dyDescent="0.3">
      <c r="A53" t="s">
        <v>88</v>
      </c>
      <c r="B53">
        <v>1</v>
      </c>
      <c r="C53" t="s">
        <v>313</v>
      </c>
    </row>
    <row r="54" spans="1:3" x14ac:dyDescent="0.3">
      <c r="A54" t="s">
        <v>45</v>
      </c>
      <c r="B54">
        <v>1</v>
      </c>
      <c r="C54" t="s">
        <v>313</v>
      </c>
    </row>
    <row r="55" spans="1:3" x14ac:dyDescent="0.3">
      <c r="A55" t="s">
        <v>21</v>
      </c>
      <c r="B55">
        <v>4</v>
      </c>
      <c r="C55" t="s">
        <v>310</v>
      </c>
    </row>
    <row r="56" spans="1:3" x14ac:dyDescent="0.3">
      <c r="A56" t="s">
        <v>97</v>
      </c>
      <c r="B56">
        <v>1</v>
      </c>
      <c r="C56" t="s">
        <v>313</v>
      </c>
    </row>
    <row r="57" spans="1:3" x14ac:dyDescent="0.3">
      <c r="A57" t="s">
        <v>98</v>
      </c>
      <c r="B57">
        <v>2</v>
      </c>
      <c r="C57" t="s">
        <v>312</v>
      </c>
    </row>
    <row r="58" spans="1:3" x14ac:dyDescent="0.3">
      <c r="A58" t="s">
        <v>57</v>
      </c>
      <c r="B58">
        <v>2</v>
      </c>
      <c r="C58" t="s">
        <v>312</v>
      </c>
    </row>
    <row r="59" spans="1:3" x14ac:dyDescent="0.3">
      <c r="A59" t="s">
        <v>99</v>
      </c>
      <c r="B59">
        <v>1</v>
      </c>
      <c r="C59" t="s">
        <v>313</v>
      </c>
    </row>
    <row r="60" spans="1:3" x14ac:dyDescent="0.3">
      <c r="A60" t="s">
        <v>77</v>
      </c>
      <c r="B60">
        <v>1</v>
      </c>
      <c r="C60" t="s">
        <v>313</v>
      </c>
    </row>
    <row r="61" spans="1:3" x14ac:dyDescent="0.3">
      <c r="A61" t="s">
        <v>109</v>
      </c>
      <c r="B61">
        <v>2</v>
      </c>
      <c r="C61" t="s">
        <v>312</v>
      </c>
    </row>
    <row r="62" spans="1:3" x14ac:dyDescent="0.3">
      <c r="A62" t="s">
        <v>58</v>
      </c>
      <c r="B62">
        <v>2</v>
      </c>
      <c r="C62" t="s">
        <v>312</v>
      </c>
    </row>
    <row r="63" spans="1:3" x14ac:dyDescent="0.3">
      <c r="A63" t="s">
        <v>46</v>
      </c>
      <c r="B63">
        <v>3</v>
      </c>
      <c r="C63" t="s">
        <v>311</v>
      </c>
    </row>
    <row r="64" spans="1:3" x14ac:dyDescent="0.3">
      <c r="A64" t="s">
        <v>78</v>
      </c>
      <c r="B64">
        <v>2</v>
      </c>
      <c r="C64" t="s">
        <v>312</v>
      </c>
    </row>
    <row r="65" spans="1:3" x14ac:dyDescent="0.3">
      <c r="A65" t="s">
        <v>59</v>
      </c>
      <c r="B65">
        <v>4</v>
      </c>
      <c r="C65" t="s">
        <v>310</v>
      </c>
    </row>
    <row r="66" spans="1:3" x14ac:dyDescent="0.3">
      <c r="A66" t="s">
        <v>47</v>
      </c>
      <c r="B66">
        <v>1</v>
      </c>
      <c r="C66" t="s">
        <v>313</v>
      </c>
    </row>
    <row r="67" spans="1:3" x14ac:dyDescent="0.3">
      <c r="A67" t="s">
        <v>79</v>
      </c>
      <c r="B67">
        <v>4</v>
      </c>
      <c r="C67" t="s">
        <v>310</v>
      </c>
    </row>
    <row r="68" spans="1:3" x14ac:dyDescent="0.3">
      <c r="A68" t="s">
        <v>100</v>
      </c>
      <c r="B68">
        <v>2</v>
      </c>
      <c r="C68" t="s">
        <v>312</v>
      </c>
    </row>
    <row r="69" spans="1:3" x14ac:dyDescent="0.3">
      <c r="A69" t="s">
        <v>89</v>
      </c>
      <c r="B69">
        <v>1</v>
      </c>
      <c r="C69" t="s">
        <v>313</v>
      </c>
    </row>
    <row r="70" spans="1:3" x14ac:dyDescent="0.3">
      <c r="A70" t="s">
        <v>48</v>
      </c>
      <c r="B70">
        <v>2</v>
      </c>
      <c r="C70" t="s">
        <v>312</v>
      </c>
    </row>
    <row r="71" spans="1:3" x14ac:dyDescent="0.3">
      <c r="A71" t="s">
        <v>39</v>
      </c>
      <c r="B71">
        <v>4</v>
      </c>
      <c r="C71" t="s">
        <v>310</v>
      </c>
    </row>
    <row r="72" spans="1:3" x14ac:dyDescent="0.3">
      <c r="A72" t="s">
        <v>34</v>
      </c>
      <c r="B72">
        <v>3</v>
      </c>
      <c r="C72" t="s">
        <v>311</v>
      </c>
    </row>
    <row r="73" spans="1:3" x14ac:dyDescent="0.3">
      <c r="A73" t="s">
        <v>22</v>
      </c>
      <c r="B73">
        <v>4</v>
      </c>
      <c r="C73" t="s">
        <v>310</v>
      </c>
    </row>
    <row r="74" spans="1:3" x14ac:dyDescent="0.3">
      <c r="A74" t="s">
        <v>80</v>
      </c>
      <c r="B74">
        <v>1</v>
      </c>
      <c r="C74" t="s">
        <v>313</v>
      </c>
    </row>
    <row r="75" spans="1:3" x14ac:dyDescent="0.3">
      <c r="A75" t="s">
        <v>81</v>
      </c>
      <c r="B75">
        <v>3</v>
      </c>
      <c r="C75" t="s">
        <v>311</v>
      </c>
    </row>
    <row r="76" spans="1:3" x14ac:dyDescent="0.3">
      <c r="A76" t="s">
        <v>82</v>
      </c>
      <c r="B76">
        <v>2</v>
      </c>
      <c r="C76" t="s">
        <v>312</v>
      </c>
    </row>
    <row r="77" spans="1:3" x14ac:dyDescent="0.3">
      <c r="A77" t="s">
        <v>90</v>
      </c>
      <c r="B77">
        <v>1</v>
      </c>
      <c r="C77" t="s">
        <v>313</v>
      </c>
    </row>
    <row r="78" spans="1:3" x14ac:dyDescent="0.3">
      <c r="A78" t="s">
        <v>49</v>
      </c>
      <c r="B78">
        <v>3</v>
      </c>
      <c r="C78" t="s">
        <v>311</v>
      </c>
    </row>
    <row r="79" spans="1:3" x14ac:dyDescent="0.3">
      <c r="A79" t="s">
        <v>40</v>
      </c>
      <c r="B79">
        <v>3</v>
      </c>
      <c r="C79" t="s">
        <v>311</v>
      </c>
    </row>
    <row r="80" spans="1:3" x14ac:dyDescent="0.3">
      <c r="A80" t="s">
        <v>50</v>
      </c>
      <c r="B80">
        <v>1</v>
      </c>
      <c r="C80" t="s">
        <v>313</v>
      </c>
    </row>
    <row r="81" spans="1:3" x14ac:dyDescent="0.3">
      <c r="A81" t="s">
        <v>51</v>
      </c>
      <c r="B81">
        <v>1</v>
      </c>
      <c r="C81" t="s">
        <v>313</v>
      </c>
    </row>
    <row r="82" spans="1:3" x14ac:dyDescent="0.3">
      <c r="A82" t="s">
        <v>91</v>
      </c>
      <c r="B82">
        <v>1</v>
      </c>
      <c r="C82" t="s">
        <v>313</v>
      </c>
    </row>
    <row r="83" spans="1:3" x14ac:dyDescent="0.3">
      <c r="A83" t="s">
        <v>60</v>
      </c>
      <c r="B83">
        <v>1</v>
      </c>
      <c r="C83" t="s">
        <v>313</v>
      </c>
    </row>
    <row r="84" spans="1:3" x14ac:dyDescent="0.3">
      <c r="A84" t="s">
        <v>83</v>
      </c>
      <c r="B84">
        <v>1</v>
      </c>
      <c r="C84" t="s">
        <v>313</v>
      </c>
    </row>
    <row r="85" spans="1:3" x14ac:dyDescent="0.3">
      <c r="A85" t="s">
        <v>68</v>
      </c>
      <c r="B85">
        <v>1</v>
      </c>
      <c r="C85" t="s">
        <v>313</v>
      </c>
    </row>
    <row r="86" spans="1:3" x14ac:dyDescent="0.3">
      <c r="A86" t="s">
        <v>101</v>
      </c>
      <c r="B86">
        <v>1</v>
      </c>
      <c r="C86" t="s">
        <v>313</v>
      </c>
    </row>
    <row r="87" spans="1:3" x14ac:dyDescent="0.3">
      <c r="A87" t="s">
        <v>69</v>
      </c>
      <c r="B87">
        <v>1</v>
      </c>
      <c r="C87" t="s">
        <v>313</v>
      </c>
    </row>
    <row r="88" spans="1:3" x14ac:dyDescent="0.3">
      <c r="A88" t="s">
        <v>10</v>
      </c>
      <c r="B88">
        <v>4</v>
      </c>
      <c r="C88" t="s">
        <v>310</v>
      </c>
    </row>
    <row r="89" spans="1:3" x14ac:dyDescent="0.3">
      <c r="A89" t="s">
        <v>23</v>
      </c>
      <c r="B89">
        <v>4</v>
      </c>
      <c r="C89" t="s">
        <v>310</v>
      </c>
    </row>
    <row r="90" spans="1:3" x14ac:dyDescent="0.3">
      <c r="A90" t="s">
        <v>70</v>
      </c>
      <c r="B90">
        <v>2</v>
      </c>
      <c r="C90" t="s">
        <v>312</v>
      </c>
    </row>
    <row r="91" spans="1:3" x14ac:dyDescent="0.3">
      <c r="A91" t="s">
        <v>71</v>
      </c>
      <c r="B91">
        <v>2</v>
      </c>
      <c r="C91" t="s">
        <v>312</v>
      </c>
    </row>
    <row r="92" spans="1:3" x14ac:dyDescent="0.3">
      <c r="A92" t="s">
        <v>72</v>
      </c>
      <c r="B92">
        <v>4</v>
      </c>
      <c r="C92" t="s">
        <v>310</v>
      </c>
    </row>
    <row r="93" spans="1:3" x14ac:dyDescent="0.3">
      <c r="A93" t="s">
        <v>108</v>
      </c>
      <c r="B93">
        <v>1</v>
      </c>
      <c r="C93" t="s">
        <v>313</v>
      </c>
    </row>
    <row r="94" spans="1:3" x14ac:dyDescent="0.3">
      <c r="A94" t="s">
        <v>92</v>
      </c>
      <c r="B94">
        <v>3</v>
      </c>
      <c r="C94" t="s">
        <v>311</v>
      </c>
    </row>
    <row r="95" spans="1:3" x14ac:dyDescent="0.3">
      <c r="A95" t="s">
        <v>52</v>
      </c>
      <c r="B95">
        <v>1</v>
      </c>
      <c r="C95" t="s">
        <v>313</v>
      </c>
    </row>
    <row r="96" spans="1:3" x14ac:dyDescent="0.3">
      <c r="A96" t="s">
        <v>61</v>
      </c>
      <c r="B96">
        <v>1</v>
      </c>
      <c r="C96" t="s">
        <v>313</v>
      </c>
    </row>
    <row r="97" spans="1:3" x14ac:dyDescent="0.3">
      <c r="A97" t="s">
        <v>73</v>
      </c>
      <c r="B97">
        <v>1</v>
      </c>
      <c r="C97" t="s">
        <v>313</v>
      </c>
    </row>
    <row r="98" spans="1:3" x14ac:dyDescent="0.3">
      <c r="A98" t="s">
        <v>102</v>
      </c>
      <c r="B98">
        <v>4</v>
      </c>
      <c r="C98" t="s">
        <v>310</v>
      </c>
    </row>
    <row r="99" spans="1:3" x14ac:dyDescent="0.3">
      <c r="A99" t="s">
        <v>84</v>
      </c>
      <c r="B99">
        <v>4</v>
      </c>
      <c r="C99" t="s">
        <v>310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DB8C6-D4C3-4B7D-824E-B143EBD1686F}">
  <dimension ref="A1:N115"/>
  <sheetViews>
    <sheetView workbookViewId="0">
      <selection activeCell="B100" sqref="B100"/>
    </sheetView>
  </sheetViews>
  <sheetFormatPr defaultRowHeight="14.4" x14ac:dyDescent="0.3"/>
  <cols>
    <col min="5" max="5" width="9.88671875" bestFit="1" customWidth="1"/>
    <col min="9" max="9" width="9.88671875" bestFit="1" customWidth="1"/>
    <col min="11" max="11" width="9.88671875" bestFit="1" customWidth="1"/>
  </cols>
  <sheetData>
    <row r="1" spans="1:14" ht="15.6" x14ac:dyDescent="0.3">
      <c r="A1" s="31" t="str">
        <f>"Bilagstabel 2: Grunddata til statsgaranti "&amp;aar</f>
        <v>Bilagstabel 2: Grunddata til statsgaranti 2026</v>
      </c>
      <c r="B1" s="9"/>
      <c r="C1" s="32"/>
      <c r="D1" s="32"/>
      <c r="E1" s="32" t="s">
        <v>271</v>
      </c>
      <c r="F1" s="33"/>
      <c r="G1" s="33" t="s">
        <v>272</v>
      </c>
      <c r="H1" s="33"/>
      <c r="I1" s="32"/>
      <c r="J1" s="32"/>
      <c r="K1" s="32"/>
      <c r="L1" s="32"/>
      <c r="M1" s="32"/>
      <c r="N1" s="32"/>
    </row>
    <row r="2" spans="1:14" x14ac:dyDescent="0.3">
      <c r="A2" s="14"/>
      <c r="B2" s="14"/>
      <c r="C2" s="34"/>
      <c r="D2" s="34"/>
      <c r="E2" s="34"/>
      <c r="F2" s="35"/>
      <c r="G2" s="35"/>
      <c r="H2" s="35"/>
      <c r="I2" s="34"/>
      <c r="J2" s="34"/>
      <c r="K2" s="34"/>
      <c r="L2" s="34"/>
      <c r="M2" s="34"/>
      <c r="N2" s="34"/>
    </row>
    <row r="3" spans="1:14" x14ac:dyDescent="0.3">
      <c r="A3" s="20" t="s">
        <v>120</v>
      </c>
      <c r="B3" s="20" t="s">
        <v>121</v>
      </c>
      <c r="C3" s="20" t="s">
        <v>273</v>
      </c>
      <c r="D3" s="20" t="s">
        <v>274</v>
      </c>
      <c r="E3" s="20" t="s">
        <v>273</v>
      </c>
      <c r="F3" s="36" t="s">
        <v>275</v>
      </c>
      <c r="G3" s="36" t="s">
        <v>275</v>
      </c>
      <c r="H3" s="36" t="s">
        <v>275</v>
      </c>
      <c r="I3" s="20" t="s">
        <v>276</v>
      </c>
      <c r="J3" s="20" t="s">
        <v>276</v>
      </c>
      <c r="K3" s="20" t="s">
        <v>277</v>
      </c>
      <c r="L3" s="20" t="s">
        <v>278</v>
      </c>
      <c r="M3" s="20" t="s">
        <v>279</v>
      </c>
      <c r="N3" s="20" t="s">
        <v>278</v>
      </c>
    </row>
    <row r="4" spans="1:14" x14ac:dyDescent="0.3">
      <c r="A4" s="22"/>
      <c r="B4" s="22"/>
      <c r="C4" s="22" t="s">
        <v>205</v>
      </c>
      <c r="D4" s="22" t="s">
        <v>226</v>
      </c>
      <c r="E4" s="22" t="s">
        <v>205</v>
      </c>
      <c r="F4" s="37" t="s">
        <v>280</v>
      </c>
      <c r="G4" s="37" t="s">
        <v>280</v>
      </c>
      <c r="H4" s="37" t="s">
        <v>280</v>
      </c>
      <c r="I4" s="22" t="s">
        <v>281</v>
      </c>
      <c r="J4" s="22" t="s">
        <v>281</v>
      </c>
      <c r="K4" s="22" t="s">
        <v>205</v>
      </c>
      <c r="L4" s="22" t="s">
        <v>186</v>
      </c>
      <c r="M4" s="22" t="s">
        <v>282</v>
      </c>
      <c r="N4" s="22" t="s">
        <v>186</v>
      </c>
    </row>
    <row r="5" spans="1:14" x14ac:dyDescent="0.3">
      <c r="A5" s="22"/>
      <c r="B5" s="22"/>
      <c r="C5" s="22" t="s">
        <v>283</v>
      </c>
      <c r="D5" s="22"/>
      <c r="E5" s="22" t="s">
        <v>224</v>
      </c>
      <c r="F5" s="37" t="s">
        <v>284</v>
      </c>
      <c r="G5" s="37" t="s">
        <v>284</v>
      </c>
      <c r="H5" s="37" t="s">
        <v>285</v>
      </c>
      <c r="I5" s="22" t="s">
        <v>286</v>
      </c>
      <c r="J5" s="22" t="s">
        <v>286</v>
      </c>
      <c r="K5" s="22" t="s">
        <v>224</v>
      </c>
      <c r="L5" s="22"/>
      <c r="M5" s="22" t="s">
        <v>287</v>
      </c>
      <c r="N5" s="22" t="s">
        <v>288</v>
      </c>
    </row>
    <row r="6" spans="1:14" x14ac:dyDescent="0.3">
      <c r="A6" s="22"/>
      <c r="B6" s="22"/>
      <c r="C6" s="22"/>
      <c r="D6" s="22"/>
      <c r="E6" s="22"/>
      <c r="F6" s="37" t="s">
        <v>289</v>
      </c>
      <c r="G6" s="37" t="s">
        <v>290</v>
      </c>
      <c r="H6" s="37"/>
      <c r="I6" s="22" t="s">
        <v>291</v>
      </c>
      <c r="J6" s="22" t="s">
        <v>291</v>
      </c>
      <c r="K6" s="22"/>
      <c r="L6" s="22"/>
      <c r="M6" s="22" t="s">
        <v>292</v>
      </c>
      <c r="N6" s="22" t="s">
        <v>293</v>
      </c>
    </row>
    <row r="7" spans="1:14" x14ac:dyDescent="0.3">
      <c r="A7" s="22"/>
      <c r="B7" s="22"/>
      <c r="C7" s="22"/>
      <c r="D7" s="22"/>
      <c r="E7" s="22"/>
      <c r="F7" s="37" t="s">
        <v>294</v>
      </c>
      <c r="G7" s="37" t="s">
        <v>295</v>
      </c>
      <c r="H7" s="37"/>
      <c r="I7" s="22" t="s">
        <v>289</v>
      </c>
      <c r="J7" s="22" t="s">
        <v>290</v>
      </c>
      <c r="K7" s="22"/>
      <c r="L7" s="22"/>
      <c r="M7" s="22" t="s">
        <v>296</v>
      </c>
      <c r="N7" s="22"/>
    </row>
    <row r="8" spans="1:14" x14ac:dyDescent="0.3">
      <c r="A8" s="22"/>
      <c r="B8" s="22"/>
      <c r="C8" s="22"/>
      <c r="D8" s="22"/>
      <c r="E8" s="22"/>
      <c r="F8" s="37" t="s">
        <v>297</v>
      </c>
      <c r="G8" s="37" t="s">
        <v>298</v>
      </c>
      <c r="H8" s="37"/>
      <c r="I8" s="22" t="s">
        <v>294</v>
      </c>
      <c r="J8" s="22" t="s">
        <v>295</v>
      </c>
      <c r="K8" s="22"/>
      <c r="L8" s="22"/>
      <c r="M8" s="22" t="s">
        <v>299</v>
      </c>
      <c r="N8" s="22"/>
    </row>
    <row r="9" spans="1:14" x14ac:dyDescent="0.3">
      <c r="A9" s="22"/>
      <c r="B9" s="22"/>
      <c r="C9" s="22"/>
      <c r="D9" s="22"/>
      <c r="E9" s="22"/>
      <c r="F9" s="37"/>
      <c r="G9" s="37"/>
      <c r="H9" s="37"/>
      <c r="I9" s="22" t="s">
        <v>297</v>
      </c>
      <c r="J9" s="22" t="s">
        <v>298</v>
      </c>
      <c r="K9" s="22"/>
      <c r="L9" s="22"/>
      <c r="M9" s="22"/>
      <c r="N9" s="22"/>
    </row>
    <row r="10" spans="1:14" x14ac:dyDescent="0.3">
      <c r="A10" s="22"/>
      <c r="B10" s="22"/>
      <c r="C10" s="22"/>
      <c r="D10" s="22"/>
      <c r="E10" s="22" t="s">
        <v>271</v>
      </c>
      <c r="F10" s="37" t="s">
        <v>300</v>
      </c>
      <c r="G10" s="37" t="s">
        <v>300</v>
      </c>
      <c r="H10" s="37" t="s">
        <v>300</v>
      </c>
      <c r="I10" s="22" t="s">
        <v>271</v>
      </c>
      <c r="J10" s="22"/>
      <c r="K10" s="22"/>
      <c r="L10" s="22"/>
      <c r="M10" s="22"/>
      <c r="N10" s="22"/>
    </row>
    <row r="11" spans="1:14" x14ac:dyDescent="0.3">
      <c r="A11" s="22"/>
      <c r="B11" s="22"/>
      <c r="C11" s="22"/>
      <c r="D11" s="22"/>
      <c r="E11" s="22" t="s">
        <v>271</v>
      </c>
      <c r="F11" s="37" t="s">
        <v>301</v>
      </c>
      <c r="G11" s="37" t="s">
        <v>301</v>
      </c>
      <c r="H11" s="37" t="s">
        <v>301</v>
      </c>
      <c r="I11" s="22" t="s">
        <v>271</v>
      </c>
      <c r="J11" s="22"/>
      <c r="K11" s="22"/>
      <c r="L11" s="22"/>
      <c r="M11" s="22"/>
      <c r="N11" s="22"/>
    </row>
    <row r="12" spans="1:14" x14ac:dyDescent="0.3">
      <c r="A12" s="22"/>
      <c r="B12" s="22"/>
      <c r="C12" s="22"/>
      <c r="D12" s="22"/>
      <c r="E12" s="22" t="s">
        <v>271</v>
      </c>
      <c r="F12" s="37" t="s">
        <v>302</v>
      </c>
      <c r="G12" s="37" t="s">
        <v>302</v>
      </c>
      <c r="H12" s="37" t="s">
        <v>302</v>
      </c>
      <c r="I12" s="22" t="s">
        <v>271</v>
      </c>
      <c r="J12" s="22"/>
      <c r="K12" s="22"/>
      <c r="L12" s="22"/>
      <c r="M12" s="22"/>
      <c r="N12" s="22"/>
    </row>
    <row r="13" spans="1:14" x14ac:dyDescent="0.3">
      <c r="A13" s="22"/>
      <c r="B13" s="22"/>
      <c r="C13" s="22"/>
      <c r="D13" s="22"/>
      <c r="E13" s="22"/>
      <c r="F13" s="37"/>
      <c r="G13" s="37"/>
      <c r="H13" s="37"/>
      <c r="I13" s="22"/>
      <c r="J13" s="22"/>
      <c r="K13" s="22"/>
      <c r="L13" s="22"/>
      <c r="M13" s="22"/>
      <c r="N13" s="22"/>
    </row>
    <row r="14" spans="1:14" x14ac:dyDescent="0.3">
      <c r="A14" s="23"/>
      <c r="B14" s="23"/>
      <c r="C14" s="23">
        <v>1</v>
      </c>
      <c r="D14" s="23">
        <f t="shared" ref="D14:N14" si="0">+C14+1</f>
        <v>2</v>
      </c>
      <c r="E14" s="23">
        <f t="shared" si="0"/>
        <v>3</v>
      </c>
      <c r="F14" s="38">
        <f t="shared" si="0"/>
        <v>4</v>
      </c>
      <c r="G14" s="38">
        <f t="shared" si="0"/>
        <v>5</v>
      </c>
      <c r="H14" s="38">
        <f t="shared" si="0"/>
        <v>6</v>
      </c>
      <c r="I14" s="23">
        <f t="shared" si="0"/>
        <v>7</v>
      </c>
      <c r="J14" s="23">
        <f t="shared" si="0"/>
        <v>8</v>
      </c>
      <c r="K14" s="23">
        <f t="shared" si="0"/>
        <v>9</v>
      </c>
      <c r="L14" s="23">
        <f t="shared" si="0"/>
        <v>10</v>
      </c>
      <c r="M14" s="23">
        <f t="shared" si="0"/>
        <v>11</v>
      </c>
      <c r="N14" s="23">
        <f t="shared" si="0"/>
        <v>12</v>
      </c>
    </row>
    <row r="15" spans="1:14" x14ac:dyDescent="0.3">
      <c r="A15" s="14"/>
      <c r="B15" s="14"/>
      <c r="C15" s="34"/>
      <c r="D15" s="34"/>
      <c r="E15" s="34"/>
      <c r="F15" s="34"/>
      <c r="G15" s="14"/>
      <c r="H15" s="34"/>
      <c r="I15" s="34"/>
      <c r="J15" s="14"/>
      <c r="K15" s="34"/>
      <c r="L15" s="34"/>
      <c r="M15" s="34"/>
      <c r="N15" s="34"/>
    </row>
    <row r="16" spans="1:14" x14ac:dyDescent="0.3">
      <c r="A16" s="28">
        <v>1</v>
      </c>
      <c r="B16" s="29" t="s">
        <v>303</v>
      </c>
      <c r="C16" s="39">
        <f>100*D16/E16</f>
        <v>25.047892486318695</v>
      </c>
      <c r="D16" s="30">
        <f>SUM(D18:D115)</f>
        <v>356979967</v>
      </c>
      <c r="E16" s="30">
        <f>SUM(E18:E115)</f>
        <v>1425189633</v>
      </c>
      <c r="F16" s="39" t="s">
        <v>304</v>
      </c>
      <c r="G16" s="39" t="s">
        <v>304</v>
      </c>
      <c r="H16" s="30">
        <f t="shared" ref="H16:M16" si="1">SUM(H18:H115)</f>
        <v>0</v>
      </c>
      <c r="I16" s="30">
        <f t="shared" si="1"/>
        <v>1287985607</v>
      </c>
      <c r="J16" s="30">
        <f t="shared" si="1"/>
        <v>114009601</v>
      </c>
      <c r="K16" s="30">
        <f t="shared" si="1"/>
        <v>1556591795</v>
      </c>
      <c r="L16" s="30">
        <f t="shared" si="1"/>
        <v>476292499.99999923</v>
      </c>
      <c r="M16" s="30">
        <f t="shared" si="1"/>
        <v>6059438.9999999981</v>
      </c>
      <c r="N16" s="39">
        <f>+L16/M16*1000</f>
        <v>78603.398763482794</v>
      </c>
    </row>
    <row r="18" spans="1:14" x14ac:dyDescent="0.3">
      <c r="A18" s="28">
        <v>101</v>
      </c>
      <c r="B18" s="29" t="s">
        <v>7</v>
      </c>
      <c r="C18" s="39">
        <v>23.39</v>
      </c>
      <c r="D18" s="30">
        <v>40165630</v>
      </c>
      <c r="E18" s="30">
        <v>171721377</v>
      </c>
      <c r="F18" s="39">
        <v>0</v>
      </c>
      <c r="G18" s="39">
        <v>0</v>
      </c>
      <c r="H18" s="30">
        <v>0</v>
      </c>
      <c r="I18" s="30">
        <v>145600535</v>
      </c>
      <c r="J18" s="30">
        <v>0</v>
      </c>
      <c r="K18" s="30">
        <v>186180806</v>
      </c>
      <c r="L18" s="30">
        <v>50021933.534892</v>
      </c>
      <c r="M18" s="30">
        <v>678385.99999999895</v>
      </c>
      <c r="N18" s="39">
        <v>73736.683149257195</v>
      </c>
    </row>
    <row r="19" spans="1:14" x14ac:dyDescent="0.3">
      <c r="A19" s="28">
        <v>147</v>
      </c>
      <c r="B19" s="29" t="s">
        <v>8</v>
      </c>
      <c r="C19" s="39">
        <v>24.5</v>
      </c>
      <c r="D19" s="30">
        <v>7964685</v>
      </c>
      <c r="E19" s="30">
        <v>32508918</v>
      </c>
      <c r="F19" s="39">
        <v>0</v>
      </c>
      <c r="G19" s="39">
        <v>0</v>
      </c>
      <c r="H19" s="30">
        <v>0</v>
      </c>
      <c r="I19" s="30">
        <v>23746322</v>
      </c>
      <c r="J19" s="30">
        <v>0</v>
      </c>
      <c r="K19" s="30">
        <v>34867139</v>
      </c>
      <c r="L19" s="30">
        <v>7255241.3246230902</v>
      </c>
      <c r="M19" s="30">
        <v>106567</v>
      </c>
      <c r="N19" s="39">
        <v>68081.501070904604</v>
      </c>
    </row>
    <row r="20" spans="1:14" x14ac:dyDescent="0.3">
      <c r="A20" s="28">
        <v>151</v>
      </c>
      <c r="B20" s="29" t="s">
        <v>12</v>
      </c>
      <c r="C20" s="39">
        <v>25.5</v>
      </c>
      <c r="D20" s="30">
        <v>3182463</v>
      </c>
      <c r="E20" s="30">
        <v>12480247</v>
      </c>
      <c r="F20" s="39">
        <v>0</v>
      </c>
      <c r="G20" s="39">
        <v>0</v>
      </c>
      <c r="H20" s="30">
        <v>0</v>
      </c>
      <c r="I20" s="30">
        <v>16877535</v>
      </c>
      <c r="J20" s="30">
        <v>9762</v>
      </c>
      <c r="K20" s="30">
        <v>14156636</v>
      </c>
      <c r="L20" s="30">
        <v>4712927.4520103298</v>
      </c>
      <c r="M20" s="30">
        <v>54908</v>
      </c>
      <c r="N20" s="39">
        <v>85833.165513410306</v>
      </c>
    </row>
    <row r="21" spans="1:14" x14ac:dyDescent="0.3">
      <c r="A21" s="28">
        <v>153</v>
      </c>
      <c r="B21" s="29" t="s">
        <v>13</v>
      </c>
      <c r="C21" s="39">
        <v>24.3</v>
      </c>
      <c r="D21" s="30">
        <v>1967126</v>
      </c>
      <c r="E21" s="30">
        <v>8095169</v>
      </c>
      <c r="F21" s="39">
        <v>0</v>
      </c>
      <c r="G21" s="39">
        <v>0</v>
      </c>
      <c r="H21" s="30">
        <v>0</v>
      </c>
      <c r="I21" s="30">
        <v>8985621</v>
      </c>
      <c r="J21" s="30">
        <v>0</v>
      </c>
      <c r="K21" s="30">
        <v>8987521</v>
      </c>
      <c r="L21" s="30">
        <v>3919339.4311846402</v>
      </c>
      <c r="M21" s="30">
        <v>42090</v>
      </c>
      <c r="N21" s="39">
        <v>93118.066789846707</v>
      </c>
    </row>
    <row r="22" spans="1:14" x14ac:dyDescent="0.3">
      <c r="A22" s="28">
        <v>155</v>
      </c>
      <c r="B22" s="29" t="s">
        <v>9</v>
      </c>
      <c r="C22" s="39">
        <v>24.8</v>
      </c>
      <c r="D22" s="30">
        <v>1085041</v>
      </c>
      <c r="E22" s="30">
        <v>4375165</v>
      </c>
      <c r="F22" s="39">
        <v>0</v>
      </c>
      <c r="G22" s="39">
        <v>0</v>
      </c>
      <c r="H22" s="30">
        <v>0</v>
      </c>
      <c r="I22" s="30">
        <v>6974788</v>
      </c>
      <c r="J22" s="30">
        <v>22557</v>
      </c>
      <c r="K22" s="30">
        <v>5068515</v>
      </c>
      <c r="L22" s="30">
        <v>1041172.1544430699</v>
      </c>
      <c r="M22" s="30">
        <v>14382</v>
      </c>
      <c r="N22" s="39">
        <v>72394.114479423704</v>
      </c>
    </row>
    <row r="23" spans="1:14" x14ac:dyDescent="0.3">
      <c r="A23" s="28">
        <v>157</v>
      </c>
      <c r="B23" s="29" t="s">
        <v>14</v>
      </c>
      <c r="C23" s="39">
        <v>24.14</v>
      </c>
      <c r="D23" s="30">
        <v>8451155</v>
      </c>
      <c r="E23" s="30">
        <v>35008927</v>
      </c>
      <c r="F23" s="39">
        <v>0</v>
      </c>
      <c r="G23" s="39">
        <v>0</v>
      </c>
      <c r="H23" s="30">
        <v>0</v>
      </c>
      <c r="I23" s="30">
        <v>46670519</v>
      </c>
      <c r="J23" s="30">
        <v>0</v>
      </c>
      <c r="K23" s="30">
        <v>39643725</v>
      </c>
      <c r="L23" s="30">
        <v>5321878.8448449997</v>
      </c>
      <c r="M23" s="30">
        <v>75050</v>
      </c>
      <c r="N23" s="39">
        <v>70911.1105242505</v>
      </c>
    </row>
    <row r="24" spans="1:14" x14ac:dyDescent="0.3">
      <c r="A24" s="28">
        <v>159</v>
      </c>
      <c r="B24" s="29" t="s">
        <v>15</v>
      </c>
      <c r="C24" s="39">
        <v>23.599999999999898</v>
      </c>
      <c r="D24" s="30">
        <v>4280973</v>
      </c>
      <c r="E24" s="30">
        <v>18139716</v>
      </c>
      <c r="F24" s="39">
        <v>0</v>
      </c>
      <c r="G24" s="39">
        <v>0</v>
      </c>
      <c r="H24" s="30">
        <v>0</v>
      </c>
      <c r="I24" s="30">
        <v>23860941</v>
      </c>
      <c r="J24" s="30">
        <v>121</v>
      </c>
      <c r="K24" s="30">
        <v>20509324</v>
      </c>
      <c r="L24" s="30">
        <v>5771373.6469741501</v>
      </c>
      <c r="M24" s="30">
        <v>71645</v>
      </c>
      <c r="N24" s="39">
        <v>80555.148956300603</v>
      </c>
    </row>
    <row r="25" spans="1:14" x14ac:dyDescent="0.3">
      <c r="A25" s="28">
        <v>161</v>
      </c>
      <c r="B25" s="29" t="s">
        <v>16</v>
      </c>
      <c r="C25" s="39">
        <v>24.6</v>
      </c>
      <c r="D25" s="30">
        <v>1396759</v>
      </c>
      <c r="E25" s="30">
        <v>5677882</v>
      </c>
      <c r="F25" s="39">
        <v>0</v>
      </c>
      <c r="G25" s="39">
        <v>0</v>
      </c>
      <c r="H25" s="30">
        <v>0</v>
      </c>
      <c r="I25" s="30">
        <v>6891025</v>
      </c>
      <c r="J25" s="30">
        <v>1284</v>
      </c>
      <c r="K25" s="30">
        <v>6362261</v>
      </c>
      <c r="L25" s="30">
        <v>2171754.9581891201</v>
      </c>
      <c r="M25" s="30">
        <v>26197</v>
      </c>
      <c r="N25" s="39">
        <v>82900.903087724801</v>
      </c>
    </row>
    <row r="26" spans="1:14" x14ac:dyDescent="0.3">
      <c r="A26" s="28">
        <v>163</v>
      </c>
      <c r="B26" s="29" t="s">
        <v>17</v>
      </c>
      <c r="C26" s="39">
        <v>23.6999999999999</v>
      </c>
      <c r="D26" s="30">
        <v>1690358</v>
      </c>
      <c r="E26" s="30">
        <v>7132312</v>
      </c>
      <c r="F26" s="39">
        <v>0</v>
      </c>
      <c r="G26" s="39">
        <v>0</v>
      </c>
      <c r="H26" s="30">
        <v>0</v>
      </c>
      <c r="I26" s="30">
        <v>8474078</v>
      </c>
      <c r="J26" s="30">
        <v>4194</v>
      </c>
      <c r="K26" s="30">
        <v>7973992</v>
      </c>
      <c r="L26" s="30">
        <v>2752576.2463295399</v>
      </c>
      <c r="M26" s="30">
        <v>32655</v>
      </c>
      <c r="N26" s="39">
        <v>84292.642668183806</v>
      </c>
    </row>
    <row r="27" spans="1:14" x14ac:dyDescent="0.3">
      <c r="A27" s="28">
        <v>165</v>
      </c>
      <c r="B27" s="29" t="s">
        <v>11</v>
      </c>
      <c r="C27" s="39">
        <v>25.6</v>
      </c>
      <c r="D27" s="30">
        <v>1491167</v>
      </c>
      <c r="E27" s="30">
        <v>5824871</v>
      </c>
      <c r="F27" s="39">
        <v>0</v>
      </c>
      <c r="G27" s="39">
        <v>0</v>
      </c>
      <c r="H27" s="30">
        <v>0</v>
      </c>
      <c r="I27" s="30">
        <v>7232256</v>
      </c>
      <c r="J27" s="30">
        <v>319</v>
      </c>
      <c r="K27" s="30">
        <v>6543108</v>
      </c>
      <c r="L27" s="30">
        <v>2687785.6141224499</v>
      </c>
      <c r="M27" s="30">
        <v>29511</v>
      </c>
      <c r="N27" s="39">
        <v>91077.415679660306</v>
      </c>
    </row>
    <row r="28" spans="1:14" x14ac:dyDescent="0.3">
      <c r="A28" s="28">
        <v>167</v>
      </c>
      <c r="B28" s="29" t="s">
        <v>18</v>
      </c>
      <c r="C28" s="39">
        <v>25.4</v>
      </c>
      <c r="D28" s="30">
        <v>3144480</v>
      </c>
      <c r="E28" s="30">
        <v>12379843</v>
      </c>
      <c r="F28" s="39">
        <v>0</v>
      </c>
      <c r="G28" s="39">
        <v>0</v>
      </c>
      <c r="H28" s="30">
        <v>0</v>
      </c>
      <c r="I28" s="30">
        <v>15420964</v>
      </c>
      <c r="J28" s="30">
        <v>2304</v>
      </c>
      <c r="K28" s="30">
        <v>13911353</v>
      </c>
      <c r="L28" s="30">
        <v>4555879.54512187</v>
      </c>
      <c r="M28" s="30">
        <v>54514</v>
      </c>
      <c r="N28" s="39">
        <v>83572.651889824207</v>
      </c>
    </row>
    <row r="29" spans="1:14" x14ac:dyDescent="0.3">
      <c r="A29" s="28">
        <v>169</v>
      </c>
      <c r="B29" s="29" t="s">
        <v>19</v>
      </c>
      <c r="C29" s="39">
        <v>24.6</v>
      </c>
      <c r="D29" s="30">
        <v>3129885</v>
      </c>
      <c r="E29" s="30">
        <v>12723110</v>
      </c>
      <c r="F29" s="39">
        <v>0</v>
      </c>
      <c r="G29" s="39">
        <v>0</v>
      </c>
      <c r="H29" s="30">
        <v>0</v>
      </c>
      <c r="I29" s="30">
        <v>15162488</v>
      </c>
      <c r="J29" s="30">
        <v>148744</v>
      </c>
      <c r="K29" s="30">
        <v>14233438</v>
      </c>
      <c r="L29" s="30">
        <v>5106045.3500474095</v>
      </c>
      <c r="M29" s="30">
        <v>61846</v>
      </c>
      <c r="N29" s="39">
        <v>82560.640139174997</v>
      </c>
    </row>
    <row r="30" spans="1:14" x14ac:dyDescent="0.3">
      <c r="A30" s="28">
        <v>173</v>
      </c>
      <c r="B30" s="29" t="s">
        <v>21</v>
      </c>
      <c r="C30" s="39">
        <v>24.3799999999999</v>
      </c>
      <c r="D30" s="30">
        <v>4805524</v>
      </c>
      <c r="E30" s="30">
        <v>19710927</v>
      </c>
      <c r="F30" s="39">
        <v>0</v>
      </c>
      <c r="G30" s="39">
        <v>0</v>
      </c>
      <c r="H30" s="30">
        <v>0</v>
      </c>
      <c r="I30" s="30">
        <v>31608612</v>
      </c>
      <c r="J30" s="30">
        <v>5741</v>
      </c>
      <c r="K30" s="30">
        <v>22850119</v>
      </c>
      <c r="L30" s="30">
        <v>4201837.7295498103</v>
      </c>
      <c r="M30" s="30">
        <v>58804</v>
      </c>
      <c r="N30" s="39">
        <v>71454.964450544299</v>
      </c>
    </row>
    <row r="31" spans="1:14" x14ac:dyDescent="0.3">
      <c r="A31" s="28">
        <v>175</v>
      </c>
      <c r="B31" s="29" t="s">
        <v>22</v>
      </c>
      <c r="C31" s="39">
        <v>25.6999999999999</v>
      </c>
      <c r="D31" s="30">
        <v>2663277</v>
      </c>
      <c r="E31" s="30">
        <v>10362946</v>
      </c>
      <c r="F31" s="39">
        <v>0</v>
      </c>
      <c r="G31" s="39">
        <v>0</v>
      </c>
      <c r="H31" s="30">
        <v>0</v>
      </c>
      <c r="I31" s="30">
        <v>11881644</v>
      </c>
      <c r="J31" s="30">
        <v>0</v>
      </c>
      <c r="K31" s="30">
        <v>11542899</v>
      </c>
      <c r="L31" s="30">
        <v>3868463.5051579899</v>
      </c>
      <c r="M31" s="30">
        <v>45955</v>
      </c>
      <c r="N31" s="39">
        <v>84179.382116374705</v>
      </c>
    </row>
    <row r="32" spans="1:14" x14ac:dyDescent="0.3">
      <c r="A32" s="28">
        <v>183</v>
      </c>
      <c r="B32" s="29" t="s">
        <v>20</v>
      </c>
      <c r="C32" s="39">
        <v>25</v>
      </c>
      <c r="D32" s="30">
        <v>1198030</v>
      </c>
      <c r="E32" s="30">
        <v>4792120</v>
      </c>
      <c r="F32" s="39">
        <v>0</v>
      </c>
      <c r="G32" s="39">
        <v>0</v>
      </c>
      <c r="H32" s="30">
        <v>0</v>
      </c>
      <c r="I32" s="30">
        <v>4614118</v>
      </c>
      <c r="J32" s="30">
        <v>31730</v>
      </c>
      <c r="K32" s="30">
        <v>5251315</v>
      </c>
      <c r="L32" s="30">
        <v>2337732.2502052202</v>
      </c>
      <c r="M32" s="30">
        <v>24984</v>
      </c>
      <c r="N32" s="39">
        <v>93569.174279747996</v>
      </c>
    </row>
    <row r="33" spans="1:14" x14ac:dyDescent="0.3">
      <c r="A33" s="28">
        <v>185</v>
      </c>
      <c r="B33" s="29" t="s">
        <v>10</v>
      </c>
      <c r="C33" s="39">
        <v>24.1</v>
      </c>
      <c r="D33" s="30">
        <v>2532817</v>
      </c>
      <c r="E33" s="30">
        <v>10509614</v>
      </c>
      <c r="F33" s="39">
        <v>0</v>
      </c>
      <c r="G33" s="39">
        <v>0</v>
      </c>
      <c r="H33" s="30">
        <v>0</v>
      </c>
      <c r="I33" s="30">
        <v>14004252</v>
      </c>
      <c r="J33" s="30">
        <v>3071</v>
      </c>
      <c r="K33" s="30">
        <v>11900455</v>
      </c>
      <c r="L33" s="30">
        <v>3591518.1974519901</v>
      </c>
      <c r="M33" s="30">
        <v>44540</v>
      </c>
      <c r="N33" s="39">
        <v>80635.792488818901</v>
      </c>
    </row>
    <row r="34" spans="1:14" x14ac:dyDescent="0.3">
      <c r="A34" s="28">
        <v>187</v>
      </c>
      <c r="B34" s="29" t="s">
        <v>23</v>
      </c>
      <c r="C34" s="39">
        <v>25.6</v>
      </c>
      <c r="D34" s="30">
        <v>1092499</v>
      </c>
      <c r="E34" s="30">
        <v>4267574</v>
      </c>
      <c r="F34" s="39">
        <v>0</v>
      </c>
      <c r="G34" s="39">
        <v>0</v>
      </c>
      <c r="H34" s="30">
        <v>0</v>
      </c>
      <c r="I34" s="30">
        <v>5262953</v>
      </c>
      <c r="J34" s="30">
        <v>670</v>
      </c>
      <c r="K34" s="30">
        <v>4790253</v>
      </c>
      <c r="L34" s="30">
        <v>1452455.97206018</v>
      </c>
      <c r="M34" s="30">
        <v>19023</v>
      </c>
      <c r="N34" s="39">
        <v>76352.624300067604</v>
      </c>
    </row>
    <row r="35" spans="1:14" x14ac:dyDescent="0.3">
      <c r="A35" s="28">
        <v>190</v>
      </c>
      <c r="B35" s="29" t="s">
        <v>28</v>
      </c>
      <c r="C35" s="39">
        <v>24.88</v>
      </c>
      <c r="D35" s="30">
        <v>3274720</v>
      </c>
      <c r="E35" s="30">
        <v>13162058</v>
      </c>
      <c r="F35" s="39">
        <v>0</v>
      </c>
      <c r="G35" s="39">
        <v>0</v>
      </c>
      <c r="H35" s="30">
        <v>0</v>
      </c>
      <c r="I35" s="30">
        <v>17832299</v>
      </c>
      <c r="J35" s="30">
        <v>48440</v>
      </c>
      <c r="K35" s="30">
        <v>14934448</v>
      </c>
      <c r="L35" s="30">
        <v>3247546.7031549001</v>
      </c>
      <c r="M35" s="30">
        <v>43139</v>
      </c>
      <c r="N35" s="39">
        <v>75280.991751197304</v>
      </c>
    </row>
    <row r="36" spans="1:14" x14ac:dyDescent="0.3">
      <c r="A36" s="28">
        <v>201</v>
      </c>
      <c r="B36" s="29" t="s">
        <v>24</v>
      </c>
      <c r="C36" s="39">
        <v>25.3</v>
      </c>
      <c r="D36" s="30">
        <v>1971933</v>
      </c>
      <c r="E36" s="30">
        <v>7794202</v>
      </c>
      <c r="F36" s="39">
        <v>0</v>
      </c>
      <c r="G36" s="39">
        <v>0</v>
      </c>
      <c r="H36" s="30">
        <v>0</v>
      </c>
      <c r="I36" s="30">
        <v>10915266</v>
      </c>
      <c r="J36" s="30">
        <v>104634</v>
      </c>
      <c r="K36" s="30">
        <v>8881391</v>
      </c>
      <c r="L36" s="30">
        <v>1852820.4643854001</v>
      </c>
      <c r="M36" s="30">
        <v>26579</v>
      </c>
      <c r="N36" s="39">
        <v>69709.938838383896</v>
      </c>
    </row>
    <row r="37" spans="1:14" x14ac:dyDescent="0.3">
      <c r="A37" s="28">
        <v>210</v>
      </c>
      <c r="B37" s="29" t="s">
        <v>26</v>
      </c>
      <c r="C37" s="39">
        <v>25.3</v>
      </c>
      <c r="D37" s="30">
        <v>2892250</v>
      </c>
      <c r="E37" s="30">
        <v>11431818</v>
      </c>
      <c r="F37" s="39">
        <v>0</v>
      </c>
      <c r="G37" s="39">
        <v>0</v>
      </c>
      <c r="H37" s="30">
        <v>0</v>
      </c>
      <c r="I37" s="30">
        <v>15168366</v>
      </c>
      <c r="J37" s="30">
        <v>241764</v>
      </c>
      <c r="K37" s="30">
        <v>12945580</v>
      </c>
      <c r="L37" s="30">
        <v>3323463.0662108301</v>
      </c>
      <c r="M37" s="30">
        <v>42710</v>
      </c>
      <c r="N37" s="39">
        <v>77814.635125517103</v>
      </c>
    </row>
    <row r="38" spans="1:14" x14ac:dyDescent="0.3">
      <c r="A38" s="28">
        <v>217</v>
      </c>
      <c r="B38" s="29" t="s">
        <v>31</v>
      </c>
      <c r="C38" s="39">
        <v>25.82</v>
      </c>
      <c r="D38" s="30">
        <v>4242697</v>
      </c>
      <c r="E38" s="30">
        <v>16431824</v>
      </c>
      <c r="F38" s="39">
        <v>0</v>
      </c>
      <c r="G38" s="39">
        <v>0</v>
      </c>
      <c r="H38" s="30">
        <v>0</v>
      </c>
      <c r="I38" s="30">
        <v>24427634</v>
      </c>
      <c r="J38" s="30">
        <v>279112</v>
      </c>
      <c r="K38" s="30">
        <v>18866259</v>
      </c>
      <c r="L38" s="30">
        <v>5143698.27475564</v>
      </c>
      <c r="M38" s="30">
        <v>64583</v>
      </c>
      <c r="N38" s="39">
        <v>79644.771453101304</v>
      </c>
    </row>
    <row r="39" spans="1:14" x14ac:dyDescent="0.3">
      <c r="A39" s="28">
        <v>219</v>
      </c>
      <c r="B39" s="29" t="s">
        <v>32</v>
      </c>
      <c r="C39" s="39">
        <v>25.6</v>
      </c>
      <c r="D39" s="30">
        <v>3749853</v>
      </c>
      <c r="E39" s="30">
        <v>14647863</v>
      </c>
      <c r="F39" s="39">
        <v>0</v>
      </c>
      <c r="G39" s="39">
        <v>0</v>
      </c>
      <c r="H39" s="30">
        <v>0</v>
      </c>
      <c r="I39" s="30">
        <v>18185071</v>
      </c>
      <c r="J39" s="30">
        <v>489146</v>
      </c>
      <c r="K39" s="30">
        <v>16468792</v>
      </c>
      <c r="L39" s="30">
        <v>4061935.7659257702</v>
      </c>
      <c r="M39" s="30">
        <v>55633</v>
      </c>
      <c r="N39" s="39">
        <v>73013.063576038898</v>
      </c>
    </row>
    <row r="40" spans="1:14" x14ac:dyDescent="0.3">
      <c r="A40" s="28">
        <v>223</v>
      </c>
      <c r="B40" s="29" t="s">
        <v>33</v>
      </c>
      <c r="C40" s="39">
        <v>23.6999999999999</v>
      </c>
      <c r="D40" s="30">
        <v>2223583</v>
      </c>
      <c r="E40" s="30">
        <v>9382207</v>
      </c>
      <c r="F40" s="39">
        <v>0</v>
      </c>
      <c r="G40" s="39">
        <v>0</v>
      </c>
      <c r="H40" s="30">
        <v>0</v>
      </c>
      <c r="I40" s="30">
        <v>15848566</v>
      </c>
      <c r="J40" s="30">
        <v>34236</v>
      </c>
      <c r="K40" s="30">
        <v>10957160</v>
      </c>
      <c r="L40" s="30">
        <v>1832608.92849451</v>
      </c>
      <c r="M40" s="30">
        <v>25403</v>
      </c>
      <c r="N40" s="39">
        <v>72141.437172558799</v>
      </c>
    </row>
    <row r="41" spans="1:14" x14ac:dyDescent="0.3">
      <c r="A41" s="28">
        <v>230</v>
      </c>
      <c r="B41" s="29" t="s">
        <v>34</v>
      </c>
      <c r="C41" s="39">
        <v>23.47</v>
      </c>
      <c r="D41" s="30">
        <v>5362471</v>
      </c>
      <c r="E41" s="30">
        <v>22848193</v>
      </c>
      <c r="F41" s="39">
        <v>0</v>
      </c>
      <c r="G41" s="39">
        <v>0</v>
      </c>
      <c r="H41" s="30">
        <v>0</v>
      </c>
      <c r="I41" s="30">
        <v>38332329</v>
      </c>
      <c r="J41" s="30">
        <v>57941</v>
      </c>
      <c r="K41" s="30">
        <v>26656710</v>
      </c>
      <c r="L41" s="30">
        <v>4157985.8854650999</v>
      </c>
      <c r="M41" s="30">
        <v>57865</v>
      </c>
      <c r="N41" s="39">
        <v>71856.664399293193</v>
      </c>
    </row>
    <row r="42" spans="1:14" x14ac:dyDescent="0.3">
      <c r="A42" s="28">
        <v>240</v>
      </c>
      <c r="B42" s="29" t="s">
        <v>25</v>
      </c>
      <c r="C42" s="39">
        <v>25.6999999999999</v>
      </c>
      <c r="D42" s="30">
        <v>3048471</v>
      </c>
      <c r="E42" s="30">
        <v>11861755</v>
      </c>
      <c r="F42" s="39">
        <v>0</v>
      </c>
      <c r="G42" s="39">
        <v>0</v>
      </c>
      <c r="H42" s="30">
        <v>0</v>
      </c>
      <c r="I42" s="30">
        <v>14639893</v>
      </c>
      <c r="J42" s="30">
        <v>323019</v>
      </c>
      <c r="K42" s="30">
        <v>13325525</v>
      </c>
      <c r="L42" s="30">
        <v>3303225.0793259102</v>
      </c>
      <c r="M42" s="30">
        <v>46620</v>
      </c>
      <c r="N42" s="39">
        <v>70854.248805789699</v>
      </c>
    </row>
    <row r="43" spans="1:14" x14ac:dyDescent="0.3">
      <c r="A43" s="28">
        <v>250</v>
      </c>
      <c r="B43" s="29" t="s">
        <v>27</v>
      </c>
      <c r="C43" s="39">
        <v>25.6</v>
      </c>
      <c r="D43" s="30">
        <v>2928935</v>
      </c>
      <c r="E43" s="30">
        <v>11441152</v>
      </c>
      <c r="F43" s="39">
        <v>0</v>
      </c>
      <c r="G43" s="39">
        <v>0</v>
      </c>
      <c r="H43" s="30">
        <v>0</v>
      </c>
      <c r="I43" s="30">
        <v>12797115</v>
      </c>
      <c r="J43" s="30">
        <v>678577.99999999895</v>
      </c>
      <c r="K43" s="30">
        <v>12732814</v>
      </c>
      <c r="L43" s="30">
        <v>3678060.3339135302</v>
      </c>
      <c r="M43" s="30">
        <v>47821</v>
      </c>
      <c r="N43" s="39">
        <v>76913.078645647998</v>
      </c>
    </row>
    <row r="44" spans="1:14" x14ac:dyDescent="0.3">
      <c r="A44" s="28">
        <v>253</v>
      </c>
      <c r="B44" s="29" t="s">
        <v>36</v>
      </c>
      <c r="C44" s="39">
        <v>24.59</v>
      </c>
      <c r="D44" s="30">
        <v>3199351</v>
      </c>
      <c r="E44" s="30">
        <v>13010781</v>
      </c>
      <c r="F44" s="39">
        <v>0</v>
      </c>
      <c r="G44" s="39">
        <v>0</v>
      </c>
      <c r="H44" s="30">
        <v>0</v>
      </c>
      <c r="I44" s="30">
        <v>17594299</v>
      </c>
      <c r="J44" s="30">
        <v>100034</v>
      </c>
      <c r="K44" s="30">
        <v>14761117</v>
      </c>
      <c r="L44" s="30">
        <v>4248621.7557553696</v>
      </c>
      <c r="M44" s="30">
        <v>54771</v>
      </c>
      <c r="N44" s="39">
        <v>77570.644241576199</v>
      </c>
    </row>
    <row r="45" spans="1:14" x14ac:dyDescent="0.3">
      <c r="A45" s="28">
        <v>259</v>
      </c>
      <c r="B45" s="29" t="s">
        <v>37</v>
      </c>
      <c r="C45" s="39">
        <v>25.26</v>
      </c>
      <c r="D45" s="30">
        <v>3818713</v>
      </c>
      <c r="E45" s="30">
        <v>15117629</v>
      </c>
      <c r="F45" s="39">
        <v>0</v>
      </c>
      <c r="G45" s="39">
        <v>0</v>
      </c>
      <c r="H45" s="30">
        <v>0</v>
      </c>
      <c r="I45" s="30">
        <v>15780375</v>
      </c>
      <c r="J45" s="30">
        <v>625153.99999999895</v>
      </c>
      <c r="K45" s="30">
        <v>16703918</v>
      </c>
      <c r="L45" s="30">
        <v>5104660.1678217696</v>
      </c>
      <c r="M45" s="30">
        <v>64470</v>
      </c>
      <c r="N45" s="39">
        <v>79178.845475752605</v>
      </c>
    </row>
    <row r="46" spans="1:14" x14ac:dyDescent="0.3">
      <c r="A46" s="28">
        <v>260</v>
      </c>
      <c r="B46" s="29" t="s">
        <v>30</v>
      </c>
      <c r="C46" s="39">
        <v>25.6999999999999</v>
      </c>
      <c r="D46" s="30">
        <v>1866761</v>
      </c>
      <c r="E46" s="30">
        <v>7263661</v>
      </c>
      <c r="F46" s="39">
        <v>0</v>
      </c>
      <c r="G46" s="39">
        <v>0</v>
      </c>
      <c r="H46" s="30">
        <v>0</v>
      </c>
      <c r="I46" s="30">
        <v>8821247</v>
      </c>
      <c r="J46" s="30">
        <v>199012</v>
      </c>
      <c r="K46" s="30">
        <v>8145788</v>
      </c>
      <c r="L46" s="30">
        <v>2520678.4393316298</v>
      </c>
      <c r="M46" s="30">
        <v>31860</v>
      </c>
      <c r="N46" s="39">
        <v>79117.339589818905</v>
      </c>
    </row>
    <row r="47" spans="1:14" x14ac:dyDescent="0.3">
      <c r="A47" s="28">
        <v>265</v>
      </c>
      <c r="B47" s="29" t="s">
        <v>39</v>
      </c>
      <c r="C47" s="39">
        <v>25.2</v>
      </c>
      <c r="D47" s="30">
        <v>6205279</v>
      </c>
      <c r="E47" s="30">
        <v>24624123</v>
      </c>
      <c r="F47" s="39">
        <v>0</v>
      </c>
      <c r="G47" s="39">
        <v>0</v>
      </c>
      <c r="H47" s="30">
        <v>0</v>
      </c>
      <c r="I47" s="30">
        <v>28441175</v>
      </c>
      <c r="J47" s="30">
        <v>519427</v>
      </c>
      <c r="K47" s="30">
        <v>27464502</v>
      </c>
      <c r="L47" s="30">
        <v>6810514.4035964403</v>
      </c>
      <c r="M47" s="30">
        <v>93386</v>
      </c>
      <c r="N47" s="39">
        <v>72928.644589086602</v>
      </c>
    </row>
    <row r="48" spans="1:14" x14ac:dyDescent="0.3">
      <c r="A48" s="28">
        <v>269</v>
      </c>
      <c r="B48" s="29" t="s">
        <v>40</v>
      </c>
      <c r="C48" s="39">
        <v>24.99</v>
      </c>
      <c r="D48" s="30">
        <v>1638556</v>
      </c>
      <c r="E48" s="30">
        <v>6556847</v>
      </c>
      <c r="F48" s="39">
        <v>0</v>
      </c>
      <c r="G48" s="39">
        <v>0</v>
      </c>
      <c r="H48" s="30">
        <v>0</v>
      </c>
      <c r="I48" s="30">
        <v>9328787</v>
      </c>
      <c r="J48" s="30">
        <v>105755</v>
      </c>
      <c r="K48" s="30">
        <v>7486519</v>
      </c>
      <c r="L48" s="30">
        <v>1808473.53946011</v>
      </c>
      <c r="M48" s="30">
        <v>25288</v>
      </c>
      <c r="N48" s="39">
        <v>71515.087767324803</v>
      </c>
    </row>
    <row r="49" spans="1:14" x14ac:dyDescent="0.3">
      <c r="A49" s="28">
        <v>270</v>
      </c>
      <c r="B49" s="29" t="s">
        <v>29</v>
      </c>
      <c r="C49" s="39">
        <v>25.4</v>
      </c>
      <c r="D49" s="30">
        <v>2635606</v>
      </c>
      <c r="E49" s="30">
        <v>10376402</v>
      </c>
      <c r="F49" s="39">
        <v>0</v>
      </c>
      <c r="G49" s="39">
        <v>0</v>
      </c>
      <c r="H49" s="30">
        <v>0</v>
      </c>
      <c r="I49" s="30">
        <v>21358429</v>
      </c>
      <c r="J49" s="30">
        <v>713612</v>
      </c>
      <c r="K49" s="30">
        <v>12519352</v>
      </c>
      <c r="L49" s="30">
        <v>3200643.6651077601</v>
      </c>
      <c r="M49" s="30">
        <v>41965</v>
      </c>
      <c r="N49" s="39">
        <v>76269.359349642706</v>
      </c>
    </row>
    <row r="50" spans="1:14" x14ac:dyDescent="0.3">
      <c r="A50" s="28">
        <v>306</v>
      </c>
      <c r="B50" s="29" t="s">
        <v>47</v>
      </c>
      <c r="C50" s="39">
        <v>26.3</v>
      </c>
      <c r="D50" s="30">
        <v>1879663</v>
      </c>
      <c r="E50" s="30">
        <v>7147008</v>
      </c>
      <c r="F50" s="39">
        <v>0</v>
      </c>
      <c r="G50" s="39">
        <v>0</v>
      </c>
      <c r="H50" s="30">
        <v>0</v>
      </c>
      <c r="I50" s="30">
        <v>12530298</v>
      </c>
      <c r="J50" s="30">
        <v>792737.99999999895</v>
      </c>
      <c r="K50" s="30">
        <v>8415671</v>
      </c>
      <c r="L50" s="30">
        <v>2786332.0842929501</v>
      </c>
      <c r="M50" s="30">
        <v>31823</v>
      </c>
      <c r="N50" s="39">
        <v>87557.178276496605</v>
      </c>
    </row>
    <row r="51" spans="1:14" x14ac:dyDescent="0.3">
      <c r="A51" s="28">
        <v>316</v>
      </c>
      <c r="B51" s="29" t="s">
        <v>43</v>
      </c>
      <c r="C51" s="39">
        <v>25.3</v>
      </c>
      <c r="D51" s="30">
        <v>4387485</v>
      </c>
      <c r="E51" s="30">
        <v>17341838</v>
      </c>
      <c r="F51" s="39">
        <v>0</v>
      </c>
      <c r="G51" s="39">
        <v>0</v>
      </c>
      <c r="H51" s="30">
        <v>0</v>
      </c>
      <c r="I51" s="30">
        <v>12972024</v>
      </c>
      <c r="J51" s="30">
        <v>1595323</v>
      </c>
      <c r="K51" s="30">
        <v>18678963</v>
      </c>
      <c r="L51" s="30">
        <v>6074111.4586890703</v>
      </c>
      <c r="M51" s="30">
        <v>75432</v>
      </c>
      <c r="N51" s="39">
        <v>80524.332626591902</v>
      </c>
    </row>
    <row r="52" spans="1:14" x14ac:dyDescent="0.3">
      <c r="A52" s="28">
        <v>320</v>
      </c>
      <c r="B52" s="29" t="s">
        <v>41</v>
      </c>
      <c r="C52" s="39">
        <v>25.8</v>
      </c>
      <c r="D52" s="30">
        <v>2147103</v>
      </c>
      <c r="E52" s="30">
        <v>8322105</v>
      </c>
      <c r="F52" s="39">
        <v>0</v>
      </c>
      <c r="G52" s="39">
        <v>0</v>
      </c>
      <c r="H52" s="30">
        <v>0</v>
      </c>
      <c r="I52" s="30">
        <v>5647368</v>
      </c>
      <c r="J52" s="30">
        <v>1240946</v>
      </c>
      <c r="K52" s="30">
        <v>8920967</v>
      </c>
      <c r="L52" s="30">
        <v>3077707.84461354</v>
      </c>
      <c r="M52" s="30">
        <v>38313</v>
      </c>
      <c r="N52" s="39">
        <v>80330.640895088902</v>
      </c>
    </row>
    <row r="53" spans="1:14" x14ac:dyDescent="0.3">
      <c r="A53" s="28">
        <v>326</v>
      </c>
      <c r="B53" s="29" t="s">
        <v>44</v>
      </c>
      <c r="C53" s="39">
        <v>24.2</v>
      </c>
      <c r="D53" s="30">
        <v>2790928</v>
      </c>
      <c r="E53" s="30">
        <v>11532760</v>
      </c>
      <c r="F53" s="39">
        <v>0</v>
      </c>
      <c r="G53" s="39">
        <v>0</v>
      </c>
      <c r="H53" s="30">
        <v>0</v>
      </c>
      <c r="I53" s="30">
        <v>8175503</v>
      </c>
      <c r="J53" s="30">
        <v>1648865</v>
      </c>
      <c r="K53" s="30">
        <v>12395188</v>
      </c>
      <c r="L53" s="30">
        <v>4094615.91247604</v>
      </c>
      <c r="M53" s="30">
        <v>47837</v>
      </c>
      <c r="N53" s="39">
        <v>85595.165091373696</v>
      </c>
    </row>
    <row r="54" spans="1:14" x14ac:dyDescent="0.3">
      <c r="A54" s="28">
        <v>329</v>
      </c>
      <c r="B54" s="29" t="s">
        <v>48</v>
      </c>
      <c r="C54" s="39">
        <v>26.1</v>
      </c>
      <c r="D54" s="30">
        <v>2145585</v>
      </c>
      <c r="E54" s="30">
        <v>8220632</v>
      </c>
      <c r="F54" s="39">
        <v>0</v>
      </c>
      <c r="G54" s="39">
        <v>0</v>
      </c>
      <c r="H54" s="30">
        <v>0</v>
      </c>
      <c r="I54" s="30">
        <v>6531647</v>
      </c>
      <c r="J54" s="30">
        <v>824532</v>
      </c>
      <c r="K54" s="30">
        <v>8894550</v>
      </c>
      <c r="L54" s="30">
        <v>2916712.7862595101</v>
      </c>
      <c r="M54" s="30">
        <v>36211</v>
      </c>
      <c r="N54" s="39">
        <v>80547.700595385701</v>
      </c>
    </row>
    <row r="55" spans="1:14" x14ac:dyDescent="0.3">
      <c r="A55" s="28">
        <v>330</v>
      </c>
      <c r="B55" s="29" t="s">
        <v>49</v>
      </c>
      <c r="C55" s="39">
        <v>26.1</v>
      </c>
      <c r="D55" s="30">
        <v>4495811</v>
      </c>
      <c r="E55" s="30">
        <v>17225330</v>
      </c>
      <c r="F55" s="39">
        <v>0</v>
      </c>
      <c r="G55" s="39">
        <v>0</v>
      </c>
      <c r="H55" s="30">
        <v>0</v>
      </c>
      <c r="I55" s="30">
        <v>12456762</v>
      </c>
      <c r="J55" s="30">
        <v>1785228</v>
      </c>
      <c r="K55" s="30">
        <v>18517104</v>
      </c>
      <c r="L55" s="30">
        <v>6988768.1054742998</v>
      </c>
      <c r="M55" s="30">
        <v>81244</v>
      </c>
      <c r="N55" s="39">
        <v>86021.959842872195</v>
      </c>
    </row>
    <row r="56" spans="1:14" x14ac:dyDescent="0.3">
      <c r="A56" s="28">
        <v>336</v>
      </c>
      <c r="B56" s="29" t="s">
        <v>51</v>
      </c>
      <c r="C56" s="39">
        <v>26</v>
      </c>
      <c r="D56" s="30">
        <v>1431547</v>
      </c>
      <c r="E56" s="30">
        <v>5505950</v>
      </c>
      <c r="F56" s="39">
        <v>0</v>
      </c>
      <c r="G56" s="39">
        <v>0</v>
      </c>
      <c r="H56" s="30">
        <v>0</v>
      </c>
      <c r="I56" s="30">
        <v>4955957</v>
      </c>
      <c r="J56" s="30">
        <v>963453</v>
      </c>
      <c r="K56" s="30">
        <v>6027645</v>
      </c>
      <c r="L56" s="30">
        <v>1866168.7893628301</v>
      </c>
      <c r="M56" s="30">
        <v>23889</v>
      </c>
      <c r="N56" s="39">
        <v>78118.330167141306</v>
      </c>
    </row>
    <row r="57" spans="1:14" x14ac:dyDescent="0.3">
      <c r="A57" s="28">
        <v>340</v>
      </c>
      <c r="B57" s="29" t="s">
        <v>50</v>
      </c>
      <c r="C57" s="39">
        <v>26.3</v>
      </c>
      <c r="D57" s="30">
        <v>1859219</v>
      </c>
      <c r="E57" s="30">
        <v>7069274</v>
      </c>
      <c r="F57" s="39">
        <v>0</v>
      </c>
      <c r="G57" s="39">
        <v>0</v>
      </c>
      <c r="H57" s="30">
        <v>0</v>
      </c>
      <c r="I57" s="30">
        <v>4825140</v>
      </c>
      <c r="J57" s="30">
        <v>725852</v>
      </c>
      <c r="K57" s="30">
        <v>7570696</v>
      </c>
      <c r="L57" s="30">
        <v>2498412.65126584</v>
      </c>
      <c r="M57" s="30">
        <v>31025</v>
      </c>
      <c r="N57" s="39">
        <v>80529.013739430797</v>
      </c>
    </row>
    <row r="58" spans="1:14" x14ac:dyDescent="0.3">
      <c r="A58" s="28">
        <v>350</v>
      </c>
      <c r="B58" s="29" t="s">
        <v>38</v>
      </c>
      <c r="C58" s="39">
        <v>25.31</v>
      </c>
      <c r="D58" s="30">
        <v>1858603</v>
      </c>
      <c r="E58" s="30">
        <v>7343354</v>
      </c>
      <c r="F58" s="39">
        <v>0</v>
      </c>
      <c r="G58" s="39">
        <v>0</v>
      </c>
      <c r="H58" s="30">
        <v>0</v>
      </c>
      <c r="I58" s="30">
        <v>6970888</v>
      </c>
      <c r="J58" s="30">
        <v>720745</v>
      </c>
      <c r="K58" s="30">
        <v>8057712</v>
      </c>
      <c r="L58" s="30">
        <v>2220505.30152283</v>
      </c>
      <c r="M58" s="30">
        <v>30108</v>
      </c>
      <c r="N58" s="39">
        <v>73751.338565259604</v>
      </c>
    </row>
    <row r="59" spans="1:14" x14ac:dyDescent="0.3">
      <c r="A59" s="28">
        <v>360</v>
      </c>
      <c r="B59" s="29" t="s">
        <v>45</v>
      </c>
      <c r="C59" s="39">
        <v>26.3</v>
      </c>
      <c r="D59" s="30">
        <v>2188791</v>
      </c>
      <c r="E59" s="30">
        <v>8322399</v>
      </c>
      <c r="F59" s="39">
        <v>0</v>
      </c>
      <c r="G59" s="39">
        <v>0</v>
      </c>
      <c r="H59" s="30">
        <v>0</v>
      </c>
      <c r="I59" s="30">
        <v>3128397</v>
      </c>
      <c r="J59" s="30">
        <v>3605328</v>
      </c>
      <c r="K59" s="30">
        <v>8743559</v>
      </c>
      <c r="L59" s="30">
        <v>3765416.9946702202</v>
      </c>
      <c r="M59" s="30">
        <v>38246</v>
      </c>
      <c r="N59" s="39">
        <v>98452.570064064901</v>
      </c>
    </row>
    <row r="60" spans="1:14" x14ac:dyDescent="0.3">
      <c r="A60" s="28">
        <v>370</v>
      </c>
      <c r="B60" s="29" t="s">
        <v>46</v>
      </c>
      <c r="C60" s="39">
        <v>25</v>
      </c>
      <c r="D60" s="30">
        <v>4717228</v>
      </c>
      <c r="E60" s="30">
        <v>18868912</v>
      </c>
      <c r="F60" s="39">
        <v>0</v>
      </c>
      <c r="G60" s="39">
        <v>0</v>
      </c>
      <c r="H60" s="30">
        <v>0</v>
      </c>
      <c r="I60" s="30">
        <v>14883964</v>
      </c>
      <c r="J60" s="30">
        <v>2030558</v>
      </c>
      <c r="K60" s="30">
        <v>20409247</v>
      </c>
      <c r="L60" s="30">
        <v>6920210.6589010898</v>
      </c>
      <c r="M60" s="30">
        <v>85407</v>
      </c>
      <c r="N60" s="39">
        <v>81026.270199176899</v>
      </c>
    </row>
    <row r="61" spans="1:14" x14ac:dyDescent="0.3">
      <c r="A61" s="28">
        <v>376</v>
      </c>
      <c r="B61" s="29" t="s">
        <v>42</v>
      </c>
      <c r="C61" s="39">
        <v>25.8</v>
      </c>
      <c r="D61" s="30">
        <v>3240145</v>
      </c>
      <c r="E61" s="30">
        <v>12558702</v>
      </c>
      <c r="F61" s="39">
        <v>0</v>
      </c>
      <c r="G61" s="39">
        <v>0</v>
      </c>
      <c r="H61" s="30">
        <v>0</v>
      </c>
      <c r="I61" s="30">
        <v>7687518</v>
      </c>
      <c r="J61" s="30">
        <v>3438662</v>
      </c>
      <c r="K61" s="30">
        <v>13427516</v>
      </c>
      <c r="L61" s="30">
        <v>5236162.7547720103</v>
      </c>
      <c r="M61" s="30">
        <v>58943</v>
      </c>
      <c r="N61" s="39">
        <v>88834.344277895798</v>
      </c>
    </row>
    <row r="62" spans="1:14" x14ac:dyDescent="0.3">
      <c r="A62" s="28">
        <v>390</v>
      </c>
      <c r="B62" s="29" t="s">
        <v>52</v>
      </c>
      <c r="C62" s="39">
        <v>26.3</v>
      </c>
      <c r="D62" s="30">
        <v>2626479</v>
      </c>
      <c r="E62" s="30">
        <v>9986612</v>
      </c>
      <c r="F62" s="39">
        <v>0</v>
      </c>
      <c r="G62" s="39">
        <v>0</v>
      </c>
      <c r="H62" s="30">
        <v>0</v>
      </c>
      <c r="I62" s="30">
        <v>6414303</v>
      </c>
      <c r="J62" s="30">
        <v>1964897</v>
      </c>
      <c r="K62" s="30">
        <v>10683822</v>
      </c>
      <c r="L62" s="30">
        <v>3797386.7140381699</v>
      </c>
      <c r="M62" s="30">
        <v>44729</v>
      </c>
      <c r="N62" s="39">
        <v>84897.643900783994</v>
      </c>
    </row>
    <row r="63" spans="1:14" x14ac:dyDescent="0.3">
      <c r="A63" s="28">
        <v>400</v>
      </c>
      <c r="B63" s="29" t="s">
        <v>35</v>
      </c>
      <c r="C63" s="39">
        <v>26.2</v>
      </c>
      <c r="D63" s="30">
        <v>2133677</v>
      </c>
      <c r="E63" s="30">
        <v>8143805</v>
      </c>
      <c r="F63" s="39">
        <v>0</v>
      </c>
      <c r="G63" s="39">
        <v>0</v>
      </c>
      <c r="H63" s="30">
        <v>0</v>
      </c>
      <c r="I63" s="30">
        <v>5250259</v>
      </c>
      <c r="J63" s="30">
        <v>942199</v>
      </c>
      <c r="K63" s="30">
        <v>8694075</v>
      </c>
      <c r="L63" s="30">
        <v>3178073.52448207</v>
      </c>
      <c r="M63" s="30">
        <v>38477</v>
      </c>
      <c r="N63" s="39">
        <v>82596.707760014397</v>
      </c>
    </row>
    <row r="64" spans="1:14" x14ac:dyDescent="0.3">
      <c r="A64" s="28">
        <v>410</v>
      </c>
      <c r="B64" s="29" t="s">
        <v>57</v>
      </c>
      <c r="C64" s="39">
        <v>25.8</v>
      </c>
      <c r="D64" s="30">
        <v>2478348</v>
      </c>
      <c r="E64" s="30">
        <v>9606000</v>
      </c>
      <c r="F64" s="39">
        <v>0</v>
      </c>
      <c r="G64" s="39">
        <v>0</v>
      </c>
      <c r="H64" s="30">
        <v>0</v>
      </c>
      <c r="I64" s="30">
        <v>6118136</v>
      </c>
      <c r="J64" s="30">
        <v>1002926</v>
      </c>
      <c r="K64" s="30">
        <v>10244319</v>
      </c>
      <c r="L64" s="30">
        <v>3114602.0866145301</v>
      </c>
      <c r="M64" s="30">
        <v>40835</v>
      </c>
      <c r="N64" s="39">
        <v>76272.856290303302</v>
      </c>
    </row>
    <row r="65" spans="1:14" x14ac:dyDescent="0.3">
      <c r="A65" s="28">
        <v>420</v>
      </c>
      <c r="B65" s="29" t="s">
        <v>53</v>
      </c>
      <c r="C65" s="39">
        <v>26.1</v>
      </c>
      <c r="D65" s="30">
        <v>2247263</v>
      </c>
      <c r="E65" s="30">
        <v>8610203</v>
      </c>
      <c r="F65" s="39">
        <v>0</v>
      </c>
      <c r="G65" s="39">
        <v>0</v>
      </c>
      <c r="H65" s="30">
        <v>0</v>
      </c>
      <c r="I65" s="30">
        <v>4477616</v>
      </c>
      <c r="J65" s="30">
        <v>1712421</v>
      </c>
      <c r="K65" s="30">
        <v>9107346</v>
      </c>
      <c r="L65" s="30">
        <v>3351625.3261752999</v>
      </c>
      <c r="M65" s="30">
        <v>40281</v>
      </c>
      <c r="N65" s="39">
        <v>83206.110230016799</v>
      </c>
    </row>
    <row r="66" spans="1:14" x14ac:dyDescent="0.3">
      <c r="A66" s="28">
        <v>430</v>
      </c>
      <c r="B66" s="29" t="s">
        <v>54</v>
      </c>
      <c r="C66" s="39">
        <v>26.1</v>
      </c>
      <c r="D66" s="30">
        <v>2845935</v>
      </c>
      <c r="E66" s="30">
        <v>10903966</v>
      </c>
      <c r="F66" s="39">
        <v>0</v>
      </c>
      <c r="G66" s="39">
        <v>0</v>
      </c>
      <c r="H66" s="30">
        <v>0</v>
      </c>
      <c r="I66" s="30">
        <v>6631486</v>
      </c>
      <c r="J66" s="30">
        <v>2119528</v>
      </c>
      <c r="K66" s="30">
        <v>11627482.999999899</v>
      </c>
      <c r="L66" s="30">
        <v>4211122.3755522203</v>
      </c>
      <c r="M66" s="30">
        <v>52456</v>
      </c>
      <c r="N66" s="39">
        <v>80279.136334303606</v>
      </c>
    </row>
    <row r="67" spans="1:14" x14ac:dyDescent="0.3">
      <c r="A67" s="28">
        <v>440</v>
      </c>
      <c r="B67" s="29" t="s">
        <v>55</v>
      </c>
      <c r="C67" s="39">
        <v>26.1</v>
      </c>
      <c r="D67" s="30">
        <v>1453755</v>
      </c>
      <c r="E67" s="30">
        <v>5569943</v>
      </c>
      <c r="F67" s="39">
        <v>0</v>
      </c>
      <c r="G67" s="39">
        <v>0</v>
      </c>
      <c r="H67" s="30">
        <v>0</v>
      </c>
      <c r="I67" s="30">
        <v>4026335</v>
      </c>
      <c r="J67" s="30">
        <v>696965</v>
      </c>
      <c r="K67" s="30">
        <v>5991152</v>
      </c>
      <c r="L67" s="30">
        <v>1955586.5052857001</v>
      </c>
      <c r="M67" s="30">
        <v>24319</v>
      </c>
      <c r="N67" s="39">
        <v>80413.935823253705</v>
      </c>
    </row>
    <row r="68" spans="1:14" x14ac:dyDescent="0.3">
      <c r="A68" s="28">
        <v>450</v>
      </c>
      <c r="B68" s="29" t="s">
        <v>58</v>
      </c>
      <c r="C68" s="39">
        <v>26.3</v>
      </c>
      <c r="D68" s="30">
        <v>1837866</v>
      </c>
      <c r="E68" s="30">
        <v>6988084</v>
      </c>
      <c r="F68" s="39">
        <v>0</v>
      </c>
      <c r="G68" s="39">
        <v>0</v>
      </c>
      <c r="H68" s="30">
        <v>0</v>
      </c>
      <c r="I68" s="30">
        <v>4740742</v>
      </c>
      <c r="J68" s="30">
        <v>978690</v>
      </c>
      <c r="K68" s="30">
        <v>7488873</v>
      </c>
      <c r="L68" s="30">
        <v>2690270.0337600401</v>
      </c>
      <c r="M68" s="30">
        <v>32448</v>
      </c>
      <c r="N68" s="39">
        <v>82910.195813610801</v>
      </c>
    </row>
    <row r="69" spans="1:14" x14ac:dyDescent="0.3">
      <c r="A69" s="28">
        <v>461</v>
      </c>
      <c r="B69" s="29" t="s">
        <v>59</v>
      </c>
      <c r="C69" s="39">
        <v>25.5</v>
      </c>
      <c r="D69" s="30">
        <v>11336372</v>
      </c>
      <c r="E69" s="30">
        <v>44456361</v>
      </c>
      <c r="F69" s="39">
        <v>0</v>
      </c>
      <c r="G69" s="39">
        <v>0</v>
      </c>
      <c r="H69" s="30">
        <v>0</v>
      </c>
      <c r="I69" s="30">
        <v>36412267</v>
      </c>
      <c r="J69" s="30">
        <v>596900</v>
      </c>
      <c r="K69" s="30">
        <v>48090715</v>
      </c>
      <c r="L69" s="30">
        <v>17006193.309749</v>
      </c>
      <c r="M69" s="30">
        <v>215035</v>
      </c>
      <c r="N69" s="39">
        <v>79085.699117580996</v>
      </c>
    </row>
    <row r="70" spans="1:14" x14ac:dyDescent="0.3">
      <c r="A70" s="28">
        <v>479</v>
      </c>
      <c r="B70" s="29" t="s">
        <v>60</v>
      </c>
      <c r="C70" s="39">
        <v>26.3</v>
      </c>
      <c r="D70" s="30">
        <v>3305443</v>
      </c>
      <c r="E70" s="30">
        <v>12568223.999999899</v>
      </c>
      <c r="F70" s="39">
        <v>0</v>
      </c>
      <c r="G70" s="39">
        <v>0</v>
      </c>
      <c r="H70" s="30">
        <v>0</v>
      </c>
      <c r="I70" s="30">
        <v>10739359.999999899</v>
      </c>
      <c r="J70" s="30">
        <v>1411932</v>
      </c>
      <c r="K70" s="30">
        <v>13678005</v>
      </c>
      <c r="L70" s="30">
        <v>4883538.7948342599</v>
      </c>
      <c r="M70" s="30">
        <v>60304</v>
      </c>
      <c r="N70" s="39">
        <v>80982.004424818704</v>
      </c>
    </row>
    <row r="71" spans="1:14" x14ac:dyDescent="0.3">
      <c r="A71" s="28">
        <v>480</v>
      </c>
      <c r="B71" s="29" t="s">
        <v>109</v>
      </c>
      <c r="C71" s="39">
        <v>26</v>
      </c>
      <c r="D71" s="30">
        <v>1620299</v>
      </c>
      <c r="E71" s="30">
        <v>6231919</v>
      </c>
      <c r="F71" s="39">
        <v>0</v>
      </c>
      <c r="G71" s="39">
        <v>0</v>
      </c>
      <c r="H71" s="30">
        <v>0</v>
      </c>
      <c r="I71" s="30">
        <v>4060683</v>
      </c>
      <c r="J71" s="30">
        <v>1617511</v>
      </c>
      <c r="K71" s="30">
        <v>6684748</v>
      </c>
      <c r="L71" s="30">
        <v>2423195.8714225399</v>
      </c>
      <c r="M71" s="30">
        <v>29079</v>
      </c>
      <c r="N71" s="39">
        <v>83331.471901459707</v>
      </c>
    </row>
    <row r="72" spans="1:14" x14ac:dyDescent="0.3">
      <c r="A72" s="28">
        <v>482</v>
      </c>
      <c r="B72" s="29" t="s">
        <v>56</v>
      </c>
      <c r="C72" s="39">
        <v>26.3</v>
      </c>
      <c r="D72" s="30">
        <v>647680</v>
      </c>
      <c r="E72" s="30">
        <v>2462662</v>
      </c>
      <c r="F72" s="39">
        <v>0</v>
      </c>
      <c r="G72" s="39">
        <v>0</v>
      </c>
      <c r="H72" s="30">
        <v>0</v>
      </c>
      <c r="I72" s="30">
        <v>1831729</v>
      </c>
      <c r="J72" s="30">
        <v>1128219</v>
      </c>
      <c r="K72" s="30">
        <v>2679142</v>
      </c>
      <c r="L72" s="30">
        <v>1046972.81899551</v>
      </c>
      <c r="M72" s="30">
        <v>11760</v>
      </c>
      <c r="N72" s="39">
        <v>89028.300934992803</v>
      </c>
    </row>
    <row r="73" spans="1:14" x14ac:dyDescent="0.3">
      <c r="A73" s="28">
        <v>492</v>
      </c>
      <c r="B73" s="29" t="s">
        <v>61</v>
      </c>
      <c r="C73" s="39">
        <v>26.1</v>
      </c>
      <c r="D73" s="30">
        <v>302816</v>
      </c>
      <c r="E73" s="30">
        <v>1160215</v>
      </c>
      <c r="F73" s="39">
        <v>0</v>
      </c>
      <c r="G73" s="39">
        <v>0</v>
      </c>
      <c r="H73" s="30">
        <v>0</v>
      </c>
      <c r="I73" s="30">
        <v>620036</v>
      </c>
      <c r="J73" s="30">
        <v>268129</v>
      </c>
      <c r="K73" s="30">
        <v>1230007</v>
      </c>
      <c r="L73" s="30">
        <v>470791.50960112701</v>
      </c>
      <c r="M73" s="30">
        <v>5722</v>
      </c>
      <c r="N73" s="39">
        <v>82277.439636687704</v>
      </c>
    </row>
    <row r="74" spans="1:14" x14ac:dyDescent="0.3">
      <c r="A74" s="28">
        <v>510</v>
      </c>
      <c r="B74" s="29" t="s">
        <v>66</v>
      </c>
      <c r="C74" s="39">
        <v>26.3</v>
      </c>
      <c r="D74" s="30">
        <v>3074729</v>
      </c>
      <c r="E74" s="30">
        <v>11690985</v>
      </c>
      <c r="F74" s="39">
        <v>0</v>
      </c>
      <c r="G74" s="39">
        <v>0</v>
      </c>
      <c r="H74" s="30">
        <v>0</v>
      </c>
      <c r="I74" s="30">
        <v>5904722</v>
      </c>
      <c r="J74" s="30">
        <v>3022605</v>
      </c>
      <c r="K74" s="30">
        <v>12370002</v>
      </c>
      <c r="L74" s="30">
        <v>4676098.0763203297</v>
      </c>
      <c r="M74" s="30">
        <v>55143</v>
      </c>
      <c r="N74" s="39">
        <v>84799.486359471397</v>
      </c>
    </row>
    <row r="75" spans="1:14" x14ac:dyDescent="0.3">
      <c r="A75" s="28">
        <v>530</v>
      </c>
      <c r="B75" s="29" t="s">
        <v>62</v>
      </c>
      <c r="C75" s="39">
        <v>24</v>
      </c>
      <c r="D75" s="30">
        <v>1505382</v>
      </c>
      <c r="E75" s="30">
        <v>6272425</v>
      </c>
      <c r="F75" s="39">
        <v>0</v>
      </c>
      <c r="G75" s="39">
        <v>0</v>
      </c>
      <c r="H75" s="30">
        <v>0</v>
      </c>
      <c r="I75" s="30">
        <v>3546094</v>
      </c>
      <c r="J75" s="30">
        <v>1075569</v>
      </c>
      <c r="K75" s="30">
        <v>6657544</v>
      </c>
      <c r="L75" s="30">
        <v>2205322.3884545499</v>
      </c>
      <c r="M75" s="30">
        <v>27295</v>
      </c>
      <c r="N75" s="39">
        <v>80795.837642592203</v>
      </c>
    </row>
    <row r="76" spans="1:14" x14ac:dyDescent="0.3">
      <c r="A76" s="28">
        <v>540</v>
      </c>
      <c r="B76" s="29" t="s">
        <v>68</v>
      </c>
      <c r="C76" s="39">
        <v>25.6999999999999</v>
      </c>
      <c r="D76" s="30">
        <v>4122127</v>
      </c>
      <c r="E76" s="30">
        <v>16039405</v>
      </c>
      <c r="F76" s="39">
        <v>0</v>
      </c>
      <c r="G76" s="39">
        <v>0</v>
      </c>
      <c r="H76" s="30">
        <v>0</v>
      </c>
      <c r="I76" s="30">
        <v>9208135</v>
      </c>
      <c r="J76" s="30">
        <v>1961567</v>
      </c>
      <c r="K76" s="30">
        <v>17013965</v>
      </c>
      <c r="L76" s="30">
        <v>6233598.4451808296</v>
      </c>
      <c r="M76" s="30">
        <v>74049</v>
      </c>
      <c r="N76" s="39">
        <v>84182.074642207706</v>
      </c>
    </row>
    <row r="77" spans="1:14" x14ac:dyDescent="0.3">
      <c r="A77" s="28">
        <v>550</v>
      </c>
      <c r="B77" s="29" t="s">
        <v>69</v>
      </c>
      <c r="C77" s="39">
        <v>25.3</v>
      </c>
      <c r="D77" s="30">
        <v>1911209</v>
      </c>
      <c r="E77" s="30">
        <v>7554186</v>
      </c>
      <c r="F77" s="39">
        <v>0</v>
      </c>
      <c r="G77" s="39">
        <v>0</v>
      </c>
      <c r="H77" s="30">
        <v>0</v>
      </c>
      <c r="I77" s="30">
        <v>3398398</v>
      </c>
      <c r="J77" s="30">
        <v>3399374</v>
      </c>
      <c r="K77" s="30">
        <v>7995848</v>
      </c>
      <c r="L77" s="30">
        <v>3111496.9335610699</v>
      </c>
      <c r="M77" s="30">
        <v>36033</v>
      </c>
      <c r="N77" s="39">
        <v>86351.315004608899</v>
      </c>
    </row>
    <row r="78" spans="1:14" x14ac:dyDescent="0.3">
      <c r="A78" s="28">
        <v>561</v>
      </c>
      <c r="B78" s="29" t="s">
        <v>63</v>
      </c>
      <c r="C78" s="39">
        <v>26.1</v>
      </c>
      <c r="D78" s="30">
        <v>6825044</v>
      </c>
      <c r="E78" s="30">
        <v>26149594</v>
      </c>
      <c r="F78" s="39">
        <v>0</v>
      </c>
      <c r="G78" s="39">
        <v>0</v>
      </c>
      <c r="H78" s="30">
        <v>0</v>
      </c>
      <c r="I78" s="30">
        <v>17194354</v>
      </c>
      <c r="J78" s="30">
        <v>1958567</v>
      </c>
      <c r="K78" s="30">
        <v>27917165</v>
      </c>
      <c r="L78" s="30">
        <v>9401960.6909933593</v>
      </c>
      <c r="M78" s="30">
        <v>114976</v>
      </c>
      <c r="N78" s="39">
        <v>81773.245642510999</v>
      </c>
    </row>
    <row r="79" spans="1:14" x14ac:dyDescent="0.3">
      <c r="A79" s="28">
        <v>563</v>
      </c>
      <c r="B79" s="29" t="s">
        <v>64</v>
      </c>
      <c r="C79" s="39">
        <v>26.1</v>
      </c>
      <c r="D79" s="30">
        <v>210981</v>
      </c>
      <c r="E79" s="30">
        <v>808356</v>
      </c>
      <c r="F79" s="39">
        <v>0</v>
      </c>
      <c r="G79" s="39">
        <v>0</v>
      </c>
      <c r="H79" s="30">
        <v>0</v>
      </c>
      <c r="I79" s="30">
        <v>2281284</v>
      </c>
      <c r="J79" s="30">
        <v>19346</v>
      </c>
      <c r="K79" s="30">
        <v>1035501</v>
      </c>
      <c r="L79" s="30">
        <v>246382.87647045401</v>
      </c>
      <c r="M79" s="30">
        <v>3312</v>
      </c>
      <c r="N79" s="39">
        <v>74390.965117890897</v>
      </c>
    </row>
    <row r="80" spans="1:14" x14ac:dyDescent="0.3">
      <c r="A80" s="28">
        <v>573</v>
      </c>
      <c r="B80" s="29" t="s">
        <v>70</v>
      </c>
      <c r="C80" s="39">
        <v>25.099999999999898</v>
      </c>
      <c r="D80" s="30">
        <v>2760444</v>
      </c>
      <c r="E80" s="30">
        <v>10997785</v>
      </c>
      <c r="F80" s="39">
        <v>0</v>
      </c>
      <c r="G80" s="39">
        <v>0</v>
      </c>
      <c r="H80" s="30">
        <v>0</v>
      </c>
      <c r="I80" s="30">
        <v>9912298</v>
      </c>
      <c r="J80" s="30">
        <v>2994363</v>
      </c>
      <c r="K80" s="30">
        <v>12073924</v>
      </c>
      <c r="L80" s="30">
        <v>4011094.2518925401</v>
      </c>
      <c r="M80" s="30">
        <v>49389</v>
      </c>
      <c r="N80" s="39">
        <v>81214.324078085207</v>
      </c>
    </row>
    <row r="81" spans="1:14" x14ac:dyDescent="0.3">
      <c r="A81" s="28">
        <v>575</v>
      </c>
      <c r="B81" s="29" t="s">
        <v>71</v>
      </c>
      <c r="C81" s="39">
        <v>25.8</v>
      </c>
      <c r="D81" s="30">
        <v>2493006</v>
      </c>
      <c r="E81" s="30">
        <v>9662814</v>
      </c>
      <c r="F81" s="39">
        <v>0</v>
      </c>
      <c r="G81" s="39">
        <v>0</v>
      </c>
      <c r="H81" s="30">
        <v>0</v>
      </c>
      <c r="I81" s="30">
        <v>3678129</v>
      </c>
      <c r="J81" s="30">
        <v>2566373</v>
      </c>
      <c r="K81" s="30">
        <v>10106729</v>
      </c>
      <c r="L81" s="30">
        <v>3471193.0315244398</v>
      </c>
      <c r="M81" s="30">
        <v>42642</v>
      </c>
      <c r="N81" s="39">
        <v>81403.147871217196</v>
      </c>
    </row>
    <row r="82" spans="1:14" x14ac:dyDescent="0.3">
      <c r="A82" s="28">
        <v>580</v>
      </c>
      <c r="B82" s="29" t="s">
        <v>73</v>
      </c>
      <c r="C82" s="39">
        <v>25.6</v>
      </c>
      <c r="D82" s="30">
        <v>3128032</v>
      </c>
      <c r="E82" s="30">
        <v>12218875</v>
      </c>
      <c r="F82" s="39">
        <v>0</v>
      </c>
      <c r="G82" s="39">
        <v>0</v>
      </c>
      <c r="H82" s="30">
        <v>0</v>
      </c>
      <c r="I82" s="30">
        <v>6682067</v>
      </c>
      <c r="J82" s="30">
        <v>2737422</v>
      </c>
      <c r="K82" s="30">
        <v>12966350</v>
      </c>
      <c r="L82" s="30">
        <v>4909178.9779968197</v>
      </c>
      <c r="M82" s="30">
        <v>58235</v>
      </c>
      <c r="N82" s="39">
        <v>84299.458710342995</v>
      </c>
    </row>
    <row r="83" spans="1:14" x14ac:dyDescent="0.3">
      <c r="A83" s="28">
        <v>607</v>
      </c>
      <c r="B83" s="29" t="s">
        <v>65</v>
      </c>
      <c r="C83" s="39">
        <v>25.5</v>
      </c>
      <c r="D83" s="30">
        <v>3056131</v>
      </c>
      <c r="E83" s="30">
        <v>11984827</v>
      </c>
      <c r="F83" s="39">
        <v>0</v>
      </c>
      <c r="G83" s="39">
        <v>0</v>
      </c>
      <c r="H83" s="30">
        <v>0</v>
      </c>
      <c r="I83" s="30">
        <v>9054523</v>
      </c>
      <c r="J83" s="30">
        <v>378536</v>
      </c>
      <c r="K83" s="30">
        <v>12895622</v>
      </c>
      <c r="L83" s="30">
        <v>4535322.45204073</v>
      </c>
      <c r="M83" s="30">
        <v>53227</v>
      </c>
      <c r="N83" s="39">
        <v>85207.1777864756</v>
      </c>
    </row>
    <row r="84" spans="1:14" x14ac:dyDescent="0.3">
      <c r="A84" s="28">
        <v>615</v>
      </c>
      <c r="B84" s="29" t="s">
        <v>76</v>
      </c>
      <c r="C84" s="39">
        <v>25.69</v>
      </c>
      <c r="D84" s="30">
        <v>5506107</v>
      </c>
      <c r="E84" s="30">
        <v>21432880</v>
      </c>
      <c r="F84" s="39">
        <v>0</v>
      </c>
      <c r="G84" s="39">
        <v>0</v>
      </c>
      <c r="H84" s="30">
        <v>0</v>
      </c>
      <c r="I84" s="30">
        <v>15088487</v>
      </c>
      <c r="J84" s="30">
        <v>1661304</v>
      </c>
      <c r="K84" s="30">
        <v>22982210</v>
      </c>
      <c r="L84" s="30">
        <v>7885531.3139927899</v>
      </c>
      <c r="M84" s="30">
        <v>99993</v>
      </c>
      <c r="N84" s="39">
        <v>78860.833398265706</v>
      </c>
    </row>
    <row r="85" spans="1:14" x14ac:dyDescent="0.3">
      <c r="A85" s="28">
        <v>621</v>
      </c>
      <c r="B85" s="29" t="s">
        <v>67</v>
      </c>
      <c r="C85" s="39">
        <v>25.5</v>
      </c>
      <c r="D85" s="30">
        <v>5540986</v>
      </c>
      <c r="E85" s="30">
        <v>21729357</v>
      </c>
      <c r="F85" s="39">
        <v>0</v>
      </c>
      <c r="G85" s="39">
        <v>0</v>
      </c>
      <c r="H85" s="30">
        <v>0</v>
      </c>
      <c r="I85" s="30">
        <v>17136402</v>
      </c>
      <c r="J85" s="30">
        <v>2391269</v>
      </c>
      <c r="K85" s="30">
        <v>23504433</v>
      </c>
      <c r="L85" s="30">
        <v>7695888.7555300398</v>
      </c>
      <c r="M85" s="30">
        <v>96791</v>
      </c>
      <c r="N85" s="39">
        <v>79510.375505264295</v>
      </c>
    </row>
    <row r="86" spans="1:14" x14ac:dyDescent="0.3">
      <c r="A86" s="28">
        <v>630</v>
      </c>
      <c r="B86" s="29" t="s">
        <v>72</v>
      </c>
      <c r="C86" s="39">
        <v>23.4</v>
      </c>
      <c r="D86" s="30">
        <v>6753848</v>
      </c>
      <c r="E86" s="30">
        <v>28862598</v>
      </c>
      <c r="F86" s="39">
        <v>0</v>
      </c>
      <c r="G86" s="39">
        <v>0</v>
      </c>
      <c r="H86" s="30">
        <v>0</v>
      </c>
      <c r="I86" s="30">
        <v>21650531</v>
      </c>
      <c r="J86" s="30">
        <v>3044654</v>
      </c>
      <c r="K86" s="30">
        <v>31105989</v>
      </c>
      <c r="L86" s="30">
        <v>9785207.6981831603</v>
      </c>
      <c r="M86" s="30">
        <v>124164</v>
      </c>
      <c r="N86" s="39">
        <v>78808.734401139998</v>
      </c>
    </row>
    <row r="87" spans="1:14" x14ac:dyDescent="0.3">
      <c r="A87" s="28">
        <v>657</v>
      </c>
      <c r="B87" s="29" t="s">
        <v>85</v>
      </c>
      <c r="C87" s="39">
        <v>25.4</v>
      </c>
      <c r="D87" s="30">
        <v>4996414</v>
      </c>
      <c r="E87" s="30">
        <v>19670921</v>
      </c>
      <c r="F87" s="39">
        <v>0</v>
      </c>
      <c r="G87" s="39">
        <v>0</v>
      </c>
      <c r="H87" s="30">
        <v>0</v>
      </c>
      <c r="I87" s="30">
        <v>14374139</v>
      </c>
      <c r="J87" s="30">
        <v>2894934</v>
      </c>
      <c r="K87" s="30">
        <v>21187114</v>
      </c>
      <c r="L87" s="30">
        <v>7035342.0960289799</v>
      </c>
      <c r="M87" s="30">
        <v>90838</v>
      </c>
      <c r="N87" s="39">
        <v>77449.328431151895</v>
      </c>
    </row>
    <row r="88" spans="1:14" x14ac:dyDescent="0.3">
      <c r="A88" s="28">
        <v>661</v>
      </c>
      <c r="B88" s="29" t="s">
        <v>86</v>
      </c>
      <c r="C88" s="39">
        <v>25.5</v>
      </c>
      <c r="D88" s="30">
        <v>3279555</v>
      </c>
      <c r="E88" s="30">
        <v>12861000</v>
      </c>
      <c r="F88" s="39">
        <v>0</v>
      </c>
      <c r="G88" s="39">
        <v>0</v>
      </c>
      <c r="H88" s="30">
        <v>0</v>
      </c>
      <c r="I88" s="30">
        <v>7920671</v>
      </c>
      <c r="J88" s="30">
        <v>1913377</v>
      </c>
      <c r="K88" s="30">
        <v>13706227</v>
      </c>
      <c r="L88" s="30">
        <v>4576576.8270773198</v>
      </c>
      <c r="M88" s="30">
        <v>59489</v>
      </c>
      <c r="N88" s="39">
        <v>76931.480224534302</v>
      </c>
    </row>
    <row r="89" spans="1:14" x14ac:dyDescent="0.3">
      <c r="A89" s="28">
        <v>665</v>
      </c>
      <c r="B89" s="29" t="s">
        <v>88</v>
      </c>
      <c r="C89" s="39">
        <v>25.6999999999999</v>
      </c>
      <c r="D89" s="30">
        <v>1146203</v>
      </c>
      <c r="E89" s="30">
        <v>4459934</v>
      </c>
      <c r="F89" s="39">
        <v>0</v>
      </c>
      <c r="G89" s="39">
        <v>0</v>
      </c>
      <c r="H89" s="30">
        <v>0</v>
      </c>
      <c r="I89" s="30">
        <v>1726432</v>
      </c>
      <c r="J89" s="30">
        <v>1742849</v>
      </c>
      <c r="K89" s="30">
        <v>4684792</v>
      </c>
      <c r="L89" s="30">
        <v>1515566.8573715601</v>
      </c>
      <c r="M89" s="30">
        <v>18443</v>
      </c>
      <c r="N89" s="39">
        <v>82175.722896034393</v>
      </c>
    </row>
    <row r="90" spans="1:14" x14ac:dyDescent="0.3">
      <c r="A90" s="28">
        <v>671</v>
      </c>
      <c r="B90" s="29" t="s">
        <v>91</v>
      </c>
      <c r="C90" s="39">
        <v>25.3</v>
      </c>
      <c r="D90" s="30">
        <v>1090594</v>
      </c>
      <c r="E90" s="30">
        <v>4310648</v>
      </c>
      <c r="F90" s="39">
        <v>0</v>
      </c>
      <c r="G90" s="39">
        <v>0</v>
      </c>
      <c r="H90" s="30">
        <v>0</v>
      </c>
      <c r="I90" s="30">
        <v>1918083.99999999</v>
      </c>
      <c r="J90" s="30">
        <v>857027</v>
      </c>
      <c r="K90" s="30">
        <v>4527394</v>
      </c>
      <c r="L90" s="30">
        <v>1671563.4718738401</v>
      </c>
      <c r="M90" s="30">
        <v>19953</v>
      </c>
      <c r="N90" s="39">
        <v>83775.044949323201</v>
      </c>
    </row>
    <row r="91" spans="1:14" x14ac:dyDescent="0.3">
      <c r="A91" s="28">
        <v>706</v>
      </c>
      <c r="B91" s="29" t="s">
        <v>83</v>
      </c>
      <c r="C91" s="39">
        <v>25.9</v>
      </c>
      <c r="D91" s="30">
        <v>2500742</v>
      </c>
      <c r="E91" s="30">
        <v>9655375</v>
      </c>
      <c r="F91" s="39">
        <v>0</v>
      </c>
      <c r="G91" s="39">
        <v>0</v>
      </c>
      <c r="H91" s="30">
        <v>0</v>
      </c>
      <c r="I91" s="30">
        <v>10041321</v>
      </c>
      <c r="J91" s="30">
        <v>2047578</v>
      </c>
      <c r="K91" s="30">
        <v>10715314</v>
      </c>
      <c r="L91" s="30">
        <v>3396804.81264205</v>
      </c>
      <c r="M91" s="30">
        <v>44592</v>
      </c>
      <c r="N91" s="39">
        <v>76175.206598538905</v>
      </c>
    </row>
    <row r="92" spans="1:14" x14ac:dyDescent="0.3">
      <c r="A92" s="28">
        <v>707</v>
      </c>
      <c r="B92" s="29" t="s">
        <v>77</v>
      </c>
      <c r="C92" s="39">
        <v>26</v>
      </c>
      <c r="D92" s="30">
        <v>1999309</v>
      </c>
      <c r="E92" s="30">
        <v>7689650</v>
      </c>
      <c r="F92" s="39">
        <v>0</v>
      </c>
      <c r="G92" s="39">
        <v>0</v>
      </c>
      <c r="H92" s="30">
        <v>0</v>
      </c>
      <c r="I92" s="30">
        <v>4113960</v>
      </c>
      <c r="J92" s="30">
        <v>2190316</v>
      </c>
      <c r="K92" s="30">
        <v>8165323</v>
      </c>
      <c r="L92" s="30">
        <v>3062090.52593996</v>
      </c>
      <c r="M92" s="30">
        <v>36434</v>
      </c>
      <c r="N92" s="39">
        <v>84044.862654113298</v>
      </c>
    </row>
    <row r="93" spans="1:14" x14ac:dyDescent="0.3">
      <c r="A93" s="28">
        <v>710</v>
      </c>
      <c r="B93" s="29" t="s">
        <v>74</v>
      </c>
      <c r="C93" s="39">
        <v>25.6999999999999</v>
      </c>
      <c r="D93" s="30">
        <v>2867042</v>
      </c>
      <c r="E93" s="30">
        <v>11155805</v>
      </c>
      <c r="F93" s="39">
        <v>0</v>
      </c>
      <c r="G93" s="39">
        <v>0</v>
      </c>
      <c r="H93" s="30">
        <v>0</v>
      </c>
      <c r="I93" s="30">
        <v>8408635</v>
      </c>
      <c r="J93" s="30">
        <v>1971257</v>
      </c>
      <c r="K93" s="30">
        <v>12051265</v>
      </c>
      <c r="L93" s="30">
        <v>3646163.2085132301</v>
      </c>
      <c r="M93" s="30">
        <v>49966</v>
      </c>
      <c r="N93" s="39">
        <v>72972.885732562703</v>
      </c>
    </row>
    <row r="94" spans="1:14" x14ac:dyDescent="0.3">
      <c r="A94" s="28">
        <v>727</v>
      </c>
      <c r="B94" s="29" t="s">
        <v>78</v>
      </c>
      <c r="C94" s="39">
        <v>25.099999999999898</v>
      </c>
      <c r="D94" s="30">
        <v>1345613</v>
      </c>
      <c r="E94" s="30">
        <v>5361008</v>
      </c>
      <c r="F94" s="39">
        <v>0</v>
      </c>
      <c r="G94" s="39">
        <v>0</v>
      </c>
      <c r="H94" s="30">
        <v>0</v>
      </c>
      <c r="I94" s="30">
        <v>6192624</v>
      </c>
      <c r="J94" s="30">
        <v>1088161</v>
      </c>
      <c r="K94" s="30">
        <v>6009336</v>
      </c>
      <c r="L94" s="30">
        <v>1861141.53673496</v>
      </c>
      <c r="M94" s="30">
        <v>24527</v>
      </c>
      <c r="N94" s="39">
        <v>75881.336353200997</v>
      </c>
    </row>
    <row r="95" spans="1:14" x14ac:dyDescent="0.3">
      <c r="A95" s="28">
        <v>730</v>
      </c>
      <c r="B95" s="29" t="s">
        <v>79</v>
      </c>
      <c r="C95" s="39">
        <v>26</v>
      </c>
      <c r="D95" s="30">
        <v>5542420</v>
      </c>
      <c r="E95" s="30">
        <v>21317000</v>
      </c>
      <c r="F95" s="39">
        <v>0</v>
      </c>
      <c r="G95" s="39">
        <v>0</v>
      </c>
      <c r="H95" s="30">
        <v>0</v>
      </c>
      <c r="I95" s="30">
        <v>12476720</v>
      </c>
      <c r="J95" s="30">
        <v>2785519</v>
      </c>
      <c r="K95" s="30">
        <v>22641409</v>
      </c>
      <c r="L95" s="30">
        <v>8445083.5053224303</v>
      </c>
      <c r="M95" s="30">
        <v>101144</v>
      </c>
      <c r="N95" s="39">
        <v>83495.644875844693</v>
      </c>
    </row>
    <row r="96" spans="1:14" x14ac:dyDescent="0.3">
      <c r="A96" s="28">
        <v>740</v>
      </c>
      <c r="B96" s="29" t="s">
        <v>81</v>
      </c>
      <c r="C96" s="39">
        <v>25.5</v>
      </c>
      <c r="D96" s="30">
        <v>5960259</v>
      </c>
      <c r="E96" s="30">
        <v>23373565</v>
      </c>
      <c r="F96" s="39">
        <v>0</v>
      </c>
      <c r="G96" s="39">
        <v>0</v>
      </c>
      <c r="H96" s="30">
        <v>0</v>
      </c>
      <c r="I96" s="30">
        <v>21300025</v>
      </c>
      <c r="J96" s="30">
        <v>1996250</v>
      </c>
      <c r="K96" s="30">
        <v>25550020</v>
      </c>
      <c r="L96" s="30">
        <v>7773241.45137126</v>
      </c>
      <c r="M96" s="30">
        <v>104057</v>
      </c>
      <c r="N96" s="39">
        <v>74701.763950250897</v>
      </c>
    </row>
    <row r="97" spans="1:14" x14ac:dyDescent="0.3">
      <c r="A97" s="28">
        <v>741</v>
      </c>
      <c r="B97" s="29" t="s">
        <v>80</v>
      </c>
      <c r="C97" s="39">
        <v>25.9</v>
      </c>
      <c r="D97" s="30">
        <v>200064</v>
      </c>
      <c r="E97" s="30">
        <v>772448</v>
      </c>
      <c r="F97" s="39">
        <v>0</v>
      </c>
      <c r="G97" s="39">
        <v>0</v>
      </c>
      <c r="H97" s="30">
        <v>0</v>
      </c>
      <c r="I97" s="30">
        <v>793648</v>
      </c>
      <c r="J97" s="30">
        <v>430776</v>
      </c>
      <c r="K97" s="30">
        <v>864465</v>
      </c>
      <c r="L97" s="30">
        <v>297448.22323014098</v>
      </c>
      <c r="M97" s="30">
        <v>3607</v>
      </c>
      <c r="N97" s="39">
        <v>82464.159476058005</v>
      </c>
    </row>
    <row r="98" spans="1:14" x14ac:dyDescent="0.3">
      <c r="A98" s="28">
        <v>746</v>
      </c>
      <c r="B98" s="29" t="s">
        <v>82</v>
      </c>
      <c r="C98" s="39">
        <v>26</v>
      </c>
      <c r="D98" s="30">
        <v>4038731</v>
      </c>
      <c r="E98" s="30">
        <v>15533581</v>
      </c>
      <c r="F98" s="39">
        <v>0</v>
      </c>
      <c r="G98" s="39">
        <v>0</v>
      </c>
      <c r="H98" s="30">
        <v>0</v>
      </c>
      <c r="I98" s="30">
        <v>13753158</v>
      </c>
      <c r="J98" s="30">
        <v>1365925</v>
      </c>
      <c r="K98" s="30">
        <v>16941250</v>
      </c>
      <c r="L98" s="30">
        <v>4791373.29481229</v>
      </c>
      <c r="M98" s="30">
        <v>66774</v>
      </c>
      <c r="N98" s="39">
        <v>71755.073753441306</v>
      </c>
    </row>
    <row r="99" spans="1:14" x14ac:dyDescent="0.3">
      <c r="A99" s="28">
        <v>751</v>
      </c>
      <c r="B99" s="29" t="s">
        <v>84</v>
      </c>
      <c r="C99" s="39">
        <v>24.52</v>
      </c>
      <c r="D99" s="30">
        <v>20877998</v>
      </c>
      <c r="E99" s="30">
        <v>85146811</v>
      </c>
      <c r="F99" s="39">
        <v>0</v>
      </c>
      <c r="G99" s="39">
        <v>0</v>
      </c>
      <c r="H99" s="30">
        <v>0</v>
      </c>
      <c r="I99" s="30">
        <v>88557021</v>
      </c>
      <c r="J99" s="30">
        <v>1379014</v>
      </c>
      <c r="K99" s="30">
        <v>93983570</v>
      </c>
      <c r="L99" s="30">
        <v>28204644.9067722</v>
      </c>
      <c r="M99" s="30">
        <v>383984.99999999901</v>
      </c>
      <c r="N99" s="39">
        <v>73452.465348313795</v>
      </c>
    </row>
    <row r="100" spans="1:14" x14ac:dyDescent="0.3">
      <c r="A100" s="28">
        <v>756</v>
      </c>
      <c r="B100" s="29" t="s">
        <v>87</v>
      </c>
      <c r="C100" s="39">
        <v>25.099999999999898</v>
      </c>
      <c r="D100" s="30">
        <v>2278597</v>
      </c>
      <c r="E100" s="30">
        <v>9078076</v>
      </c>
      <c r="F100" s="39">
        <v>0</v>
      </c>
      <c r="G100" s="39">
        <v>0</v>
      </c>
      <c r="H100" s="30">
        <v>0</v>
      </c>
      <c r="I100" s="30">
        <v>5428483</v>
      </c>
      <c r="J100" s="30">
        <v>1481228</v>
      </c>
      <c r="K100" s="30">
        <v>9662564</v>
      </c>
      <c r="L100" s="30">
        <v>3486276.9931525001</v>
      </c>
      <c r="M100" s="30">
        <v>43573</v>
      </c>
      <c r="N100" s="39">
        <v>80010.0289893398</v>
      </c>
    </row>
    <row r="101" spans="1:14" x14ac:dyDescent="0.3">
      <c r="A101" s="28">
        <v>760</v>
      </c>
      <c r="B101" s="29" t="s">
        <v>89</v>
      </c>
      <c r="C101" s="39">
        <v>25</v>
      </c>
      <c r="D101" s="30">
        <v>3104470</v>
      </c>
      <c r="E101" s="30">
        <v>12417880</v>
      </c>
      <c r="F101" s="39">
        <v>0</v>
      </c>
      <c r="G101" s="39">
        <v>0</v>
      </c>
      <c r="H101" s="30">
        <v>0</v>
      </c>
      <c r="I101" s="30">
        <v>9833067</v>
      </c>
      <c r="J101" s="30">
        <v>2417244</v>
      </c>
      <c r="K101" s="30">
        <v>13468465</v>
      </c>
      <c r="L101" s="30">
        <v>4352545.0552202603</v>
      </c>
      <c r="M101" s="30">
        <v>55165</v>
      </c>
      <c r="N101" s="39">
        <v>78900.481378052398</v>
      </c>
    </row>
    <row r="102" spans="1:14" x14ac:dyDescent="0.3">
      <c r="A102" s="28">
        <v>766</v>
      </c>
      <c r="B102" s="29" t="s">
        <v>75</v>
      </c>
      <c r="C102" s="39">
        <v>25.52</v>
      </c>
      <c r="D102" s="30">
        <v>2729533</v>
      </c>
      <c r="E102" s="30">
        <v>10695662</v>
      </c>
      <c r="F102" s="39">
        <v>0</v>
      </c>
      <c r="G102" s="39">
        <v>0</v>
      </c>
      <c r="H102" s="30">
        <v>0</v>
      </c>
      <c r="I102" s="30">
        <v>6905657</v>
      </c>
      <c r="J102" s="30">
        <v>943343</v>
      </c>
      <c r="K102" s="30">
        <v>11410363</v>
      </c>
      <c r="L102" s="30">
        <v>3688306.1936089601</v>
      </c>
      <c r="M102" s="30">
        <v>48934</v>
      </c>
      <c r="N102" s="39">
        <v>75373.077892854999</v>
      </c>
    </row>
    <row r="103" spans="1:14" x14ac:dyDescent="0.3">
      <c r="A103" s="28">
        <v>773</v>
      </c>
      <c r="B103" s="29" t="s">
        <v>99</v>
      </c>
      <c r="C103" s="39">
        <v>25.8</v>
      </c>
      <c r="D103" s="30">
        <v>1050138</v>
      </c>
      <c r="E103" s="30">
        <v>4070302</v>
      </c>
      <c r="F103" s="39">
        <v>0</v>
      </c>
      <c r="G103" s="39">
        <v>0</v>
      </c>
      <c r="H103" s="30">
        <v>0</v>
      </c>
      <c r="I103" s="30">
        <v>1430422</v>
      </c>
      <c r="J103" s="30">
        <v>720553</v>
      </c>
      <c r="K103" s="30">
        <v>4234436</v>
      </c>
      <c r="L103" s="30">
        <v>1650985.77671168</v>
      </c>
      <c r="M103" s="30">
        <v>19205</v>
      </c>
      <c r="N103" s="39">
        <v>85966.455439296406</v>
      </c>
    </row>
    <row r="104" spans="1:14" x14ac:dyDescent="0.3">
      <c r="A104" s="28">
        <v>779</v>
      </c>
      <c r="B104" s="29" t="s">
        <v>90</v>
      </c>
      <c r="C104" s="39">
        <v>25.5</v>
      </c>
      <c r="D104" s="30">
        <v>2456664</v>
      </c>
      <c r="E104" s="30">
        <v>9633976</v>
      </c>
      <c r="F104" s="39">
        <v>0</v>
      </c>
      <c r="G104" s="39">
        <v>0</v>
      </c>
      <c r="H104" s="30">
        <v>0</v>
      </c>
      <c r="I104" s="30">
        <v>4249112</v>
      </c>
      <c r="J104" s="30">
        <v>1183810</v>
      </c>
      <c r="K104" s="30">
        <v>10092227</v>
      </c>
      <c r="L104" s="30">
        <v>3647498.7725974098</v>
      </c>
      <c r="M104" s="30">
        <v>43891</v>
      </c>
      <c r="N104" s="39">
        <v>83103.569583682605</v>
      </c>
    </row>
    <row r="105" spans="1:14" x14ac:dyDescent="0.3">
      <c r="A105" s="28">
        <v>787</v>
      </c>
      <c r="B105" s="29" t="s">
        <v>101</v>
      </c>
      <c r="C105" s="39">
        <v>25.5</v>
      </c>
      <c r="D105" s="30">
        <v>2263233</v>
      </c>
      <c r="E105" s="30">
        <v>8875424</v>
      </c>
      <c r="F105" s="39">
        <v>0</v>
      </c>
      <c r="G105" s="39">
        <v>0</v>
      </c>
      <c r="H105" s="30">
        <v>0</v>
      </c>
      <c r="I105" s="30">
        <v>4194401</v>
      </c>
      <c r="J105" s="30">
        <v>2735372</v>
      </c>
      <c r="K105" s="30">
        <v>9375788</v>
      </c>
      <c r="L105" s="30">
        <v>3491668.96406727</v>
      </c>
      <c r="M105" s="30">
        <v>42455</v>
      </c>
      <c r="N105" s="39">
        <v>82243.9986825409</v>
      </c>
    </row>
    <row r="106" spans="1:14" x14ac:dyDescent="0.3">
      <c r="A106" s="28">
        <v>791</v>
      </c>
      <c r="B106" s="29" t="s">
        <v>92</v>
      </c>
      <c r="C106" s="39">
        <v>25.5</v>
      </c>
      <c r="D106" s="30">
        <v>5476956</v>
      </c>
      <c r="E106" s="30">
        <v>21478259</v>
      </c>
      <c r="F106" s="39">
        <v>0</v>
      </c>
      <c r="G106" s="39">
        <v>0</v>
      </c>
      <c r="H106" s="30">
        <v>0</v>
      </c>
      <c r="I106" s="30">
        <v>12930360</v>
      </c>
      <c r="J106" s="30">
        <v>3526707</v>
      </c>
      <c r="K106" s="30">
        <v>22870432</v>
      </c>
      <c r="L106" s="30">
        <v>7697321.9329091897</v>
      </c>
      <c r="M106" s="30">
        <v>98009</v>
      </c>
      <c r="N106" s="39">
        <v>78536.888784797193</v>
      </c>
    </row>
    <row r="107" spans="1:14" x14ac:dyDescent="0.3">
      <c r="A107" s="28">
        <v>810</v>
      </c>
      <c r="B107" s="29" t="s">
        <v>93</v>
      </c>
      <c r="C107" s="39">
        <v>26.3</v>
      </c>
      <c r="D107" s="30">
        <v>1983884</v>
      </c>
      <c r="E107" s="30">
        <v>7543285</v>
      </c>
      <c r="F107" s="39">
        <v>0</v>
      </c>
      <c r="G107" s="39">
        <v>0</v>
      </c>
      <c r="H107" s="30">
        <v>0</v>
      </c>
      <c r="I107" s="30">
        <v>2954802</v>
      </c>
      <c r="J107" s="30">
        <v>1471670</v>
      </c>
      <c r="K107" s="30">
        <v>7881821</v>
      </c>
      <c r="L107" s="30">
        <v>2960156.7733986899</v>
      </c>
      <c r="M107" s="30">
        <v>36595</v>
      </c>
      <c r="N107" s="39">
        <v>80889.6508648366</v>
      </c>
    </row>
    <row r="108" spans="1:14" x14ac:dyDescent="0.3">
      <c r="A108" s="28">
        <v>813</v>
      </c>
      <c r="B108" s="29" t="s">
        <v>94</v>
      </c>
      <c r="C108" s="39">
        <v>26.2</v>
      </c>
      <c r="D108" s="30">
        <v>3264663</v>
      </c>
      <c r="E108" s="30">
        <v>12460546</v>
      </c>
      <c r="F108" s="39">
        <v>0</v>
      </c>
      <c r="G108" s="39">
        <v>0</v>
      </c>
      <c r="H108" s="30">
        <v>0</v>
      </c>
      <c r="I108" s="30">
        <v>8896215</v>
      </c>
      <c r="J108" s="30">
        <v>962513</v>
      </c>
      <c r="K108" s="30">
        <v>13373515</v>
      </c>
      <c r="L108" s="30">
        <v>4847608.5915724803</v>
      </c>
      <c r="M108" s="30">
        <v>57227</v>
      </c>
      <c r="N108" s="39">
        <v>84708.417208179497</v>
      </c>
    </row>
    <row r="109" spans="1:14" x14ac:dyDescent="0.3">
      <c r="A109" s="28">
        <v>820</v>
      </c>
      <c r="B109" s="29" t="s">
        <v>108</v>
      </c>
      <c r="C109" s="39">
        <v>26.3</v>
      </c>
      <c r="D109" s="30">
        <v>1987849</v>
      </c>
      <c r="E109" s="30">
        <v>7558361</v>
      </c>
      <c r="F109" s="39">
        <v>0</v>
      </c>
      <c r="G109" s="39">
        <v>0</v>
      </c>
      <c r="H109" s="30">
        <v>0</v>
      </c>
      <c r="I109" s="30">
        <v>3000648</v>
      </c>
      <c r="J109" s="30">
        <v>1595534</v>
      </c>
      <c r="K109" s="30">
        <v>7905246</v>
      </c>
      <c r="L109" s="30">
        <v>3051432.9216719102</v>
      </c>
      <c r="M109" s="30">
        <v>35469</v>
      </c>
      <c r="N109" s="39">
        <v>86030.982595277994</v>
      </c>
    </row>
    <row r="110" spans="1:14" x14ac:dyDescent="0.3">
      <c r="A110" s="28">
        <v>825</v>
      </c>
      <c r="B110" s="29" t="s">
        <v>97</v>
      </c>
      <c r="C110" s="39">
        <v>26.3</v>
      </c>
      <c r="D110" s="30">
        <v>94712</v>
      </c>
      <c r="E110" s="30">
        <v>360122</v>
      </c>
      <c r="F110" s="39">
        <v>0</v>
      </c>
      <c r="G110" s="39">
        <v>0</v>
      </c>
      <c r="H110" s="30">
        <v>0</v>
      </c>
      <c r="I110" s="30">
        <v>457996</v>
      </c>
      <c r="J110" s="30">
        <v>77110</v>
      </c>
      <c r="K110" s="30">
        <v>407968</v>
      </c>
      <c r="L110" s="30">
        <v>142521.308988284</v>
      </c>
      <c r="M110" s="30">
        <v>1666</v>
      </c>
      <c r="N110" s="39">
        <v>85547.0041946485</v>
      </c>
    </row>
    <row r="111" spans="1:14" x14ac:dyDescent="0.3">
      <c r="A111" s="28">
        <v>840</v>
      </c>
      <c r="B111" s="29" t="s">
        <v>100</v>
      </c>
      <c r="C111" s="39">
        <v>25.83</v>
      </c>
      <c r="D111" s="30">
        <v>1847027.99999999</v>
      </c>
      <c r="E111" s="30">
        <v>7150708</v>
      </c>
      <c r="F111" s="39">
        <v>0</v>
      </c>
      <c r="G111" s="39">
        <v>0</v>
      </c>
      <c r="H111" s="30">
        <v>0</v>
      </c>
      <c r="I111" s="30">
        <v>3412519</v>
      </c>
      <c r="J111" s="30">
        <v>1473836</v>
      </c>
      <c r="K111" s="30">
        <v>7534766</v>
      </c>
      <c r="L111" s="30">
        <v>2318486.2736534202</v>
      </c>
      <c r="M111" s="30">
        <v>31389</v>
      </c>
      <c r="N111" s="39">
        <v>73863.018052611704</v>
      </c>
    </row>
    <row r="112" spans="1:14" x14ac:dyDescent="0.3">
      <c r="A112" s="28">
        <v>846</v>
      </c>
      <c r="B112" s="29" t="s">
        <v>98</v>
      </c>
      <c r="C112" s="39">
        <v>25.9</v>
      </c>
      <c r="D112" s="30">
        <v>2366394</v>
      </c>
      <c r="E112" s="30">
        <v>9136656</v>
      </c>
      <c r="F112" s="39">
        <v>0</v>
      </c>
      <c r="G112" s="39">
        <v>0</v>
      </c>
      <c r="H112" s="30">
        <v>0</v>
      </c>
      <c r="I112" s="30">
        <v>4339185</v>
      </c>
      <c r="J112" s="30">
        <v>1335735</v>
      </c>
      <c r="K112" s="30">
        <v>9608508</v>
      </c>
      <c r="L112" s="30">
        <v>3369164.1218175101</v>
      </c>
      <c r="M112" s="30">
        <v>41515</v>
      </c>
      <c r="N112" s="39">
        <v>81155.344377153204</v>
      </c>
    </row>
    <row r="113" spans="1:14" x14ac:dyDescent="0.3">
      <c r="A113" s="28">
        <v>849</v>
      </c>
      <c r="B113" s="29" t="s">
        <v>96</v>
      </c>
      <c r="C113" s="39">
        <v>25.6999999999999</v>
      </c>
      <c r="D113" s="30">
        <v>2037880</v>
      </c>
      <c r="E113" s="30">
        <v>7929494</v>
      </c>
      <c r="F113" s="39">
        <v>0</v>
      </c>
      <c r="G113" s="39">
        <v>0</v>
      </c>
      <c r="H113" s="30">
        <v>0</v>
      </c>
      <c r="I113" s="30">
        <v>6705262</v>
      </c>
      <c r="J113" s="30">
        <v>1587491</v>
      </c>
      <c r="K113" s="30">
        <v>8644034</v>
      </c>
      <c r="L113" s="30">
        <v>3055254.5846096799</v>
      </c>
      <c r="M113" s="30">
        <v>37934</v>
      </c>
      <c r="N113" s="39">
        <v>80541.323999833607</v>
      </c>
    </row>
    <row r="114" spans="1:14" x14ac:dyDescent="0.3">
      <c r="A114" s="28">
        <v>851</v>
      </c>
      <c r="B114" s="29" t="s">
        <v>102</v>
      </c>
      <c r="C114" s="39">
        <v>25.6</v>
      </c>
      <c r="D114" s="30">
        <v>12509981</v>
      </c>
      <c r="E114" s="30">
        <v>48867113</v>
      </c>
      <c r="F114" s="39">
        <v>0</v>
      </c>
      <c r="G114" s="39">
        <v>0</v>
      </c>
      <c r="H114" s="30">
        <v>0</v>
      </c>
      <c r="I114" s="30">
        <v>33743502</v>
      </c>
      <c r="J114" s="30">
        <v>2030680</v>
      </c>
      <c r="K114" s="30">
        <v>52280372</v>
      </c>
      <c r="L114" s="30">
        <v>17291758.227416102</v>
      </c>
      <c r="M114" s="30">
        <v>227520</v>
      </c>
      <c r="N114" s="39">
        <v>76001.047061428399</v>
      </c>
    </row>
    <row r="115" spans="1:14" x14ac:dyDescent="0.3">
      <c r="A115" s="28">
        <v>860</v>
      </c>
      <c r="B115" s="29" t="s">
        <v>95</v>
      </c>
      <c r="C115" s="39">
        <v>26.21</v>
      </c>
      <c r="D115" s="30">
        <v>3515926</v>
      </c>
      <c r="E115" s="30">
        <v>13414445</v>
      </c>
      <c r="F115" s="39">
        <v>0</v>
      </c>
      <c r="G115" s="39">
        <v>0</v>
      </c>
      <c r="H115" s="30">
        <v>0</v>
      </c>
      <c r="I115" s="30">
        <v>8364194</v>
      </c>
      <c r="J115" s="30">
        <v>2029935</v>
      </c>
      <c r="K115" s="30">
        <v>14307290</v>
      </c>
      <c r="L115" s="30">
        <v>5156860.4560493901</v>
      </c>
      <c r="M115" s="30">
        <v>62761</v>
      </c>
      <c r="N115" s="39">
        <v>82166.639410611693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A0BAB-F6D1-47E5-A095-2CD5B817C5C1}">
  <dimension ref="A1:C99"/>
  <sheetViews>
    <sheetView topLeftCell="A81" workbookViewId="0">
      <selection activeCell="B48" sqref="B48"/>
    </sheetView>
  </sheetViews>
  <sheetFormatPr defaultRowHeight="14.4" x14ac:dyDescent="0.3"/>
  <cols>
    <col min="1" max="1" width="8.88671875" style="6"/>
    <col min="2" max="2" width="17.77734375" style="6" bestFit="1" customWidth="1"/>
    <col min="3" max="3" width="36.109375" style="6" bestFit="1" customWidth="1"/>
    <col min="4" max="16384" width="8.88671875" style="6"/>
  </cols>
  <sheetData>
    <row r="1" spans="1:3" x14ac:dyDescent="0.3">
      <c r="A1" s="7" t="s">
        <v>112</v>
      </c>
      <c r="B1" s="7" t="s">
        <v>111</v>
      </c>
      <c r="C1" s="7" t="s">
        <v>110</v>
      </c>
    </row>
    <row r="2" spans="1:3" x14ac:dyDescent="0.3">
      <c r="A2" s="6">
        <v>101</v>
      </c>
      <c r="B2" s="6" t="s">
        <v>7</v>
      </c>
      <c r="C2" s="6">
        <v>2834438</v>
      </c>
    </row>
    <row r="3" spans="1:3" x14ac:dyDescent="0.3">
      <c r="A3" s="6">
        <v>147</v>
      </c>
      <c r="B3" s="6" t="s">
        <v>8</v>
      </c>
      <c r="C3" s="6">
        <v>138048</v>
      </c>
    </row>
    <row r="4" spans="1:3" x14ac:dyDescent="0.3">
      <c r="A4" s="6">
        <v>151</v>
      </c>
      <c r="B4" s="6" t="s">
        <v>12</v>
      </c>
      <c r="C4" s="6">
        <v>799966</v>
      </c>
    </row>
    <row r="5" spans="1:3" x14ac:dyDescent="0.3">
      <c r="A5" s="6">
        <v>153</v>
      </c>
      <c r="B5" s="6" t="s">
        <v>13</v>
      </c>
      <c r="C5" s="6">
        <v>174540</v>
      </c>
    </row>
    <row r="6" spans="1:3" x14ac:dyDescent="0.3">
      <c r="A6" s="6">
        <v>155</v>
      </c>
      <c r="B6" s="6" t="s">
        <v>9</v>
      </c>
      <c r="C6" s="6">
        <v>12753</v>
      </c>
    </row>
    <row r="7" spans="1:3" x14ac:dyDescent="0.3">
      <c r="A7" s="6">
        <v>157</v>
      </c>
      <c r="B7" s="6" t="s">
        <v>14</v>
      </c>
      <c r="C7" s="6">
        <v>391434</v>
      </c>
    </row>
    <row r="8" spans="1:3" x14ac:dyDescent="0.3">
      <c r="A8" s="6">
        <v>159</v>
      </c>
      <c r="B8" s="6" t="s">
        <v>15</v>
      </c>
      <c r="C8" s="6">
        <v>1540436</v>
      </c>
    </row>
    <row r="9" spans="1:3" x14ac:dyDescent="0.3">
      <c r="A9" s="6">
        <v>161</v>
      </c>
      <c r="B9" s="6" t="s">
        <v>16</v>
      </c>
      <c r="C9" s="6">
        <v>65907</v>
      </c>
    </row>
    <row r="10" spans="1:3" x14ac:dyDescent="0.3">
      <c r="A10" s="6">
        <v>163</v>
      </c>
      <c r="B10" s="6" t="s">
        <v>17</v>
      </c>
      <c r="C10" s="6">
        <v>66124</v>
      </c>
    </row>
    <row r="11" spans="1:3" x14ac:dyDescent="0.3">
      <c r="A11" s="6">
        <v>165</v>
      </c>
      <c r="B11" s="6" t="s">
        <v>11</v>
      </c>
      <c r="C11" s="6">
        <v>56688</v>
      </c>
    </row>
    <row r="12" spans="1:3" x14ac:dyDescent="0.3">
      <c r="A12" s="6">
        <v>167</v>
      </c>
      <c r="B12" s="6" t="s">
        <v>18</v>
      </c>
      <c r="C12" s="6">
        <v>104207</v>
      </c>
    </row>
    <row r="13" spans="1:3" x14ac:dyDescent="0.3">
      <c r="A13" s="6">
        <v>169</v>
      </c>
      <c r="B13" s="6" t="s">
        <v>19</v>
      </c>
      <c r="C13" s="6">
        <v>255825</v>
      </c>
    </row>
    <row r="14" spans="1:3" x14ac:dyDescent="0.3">
      <c r="A14" s="6">
        <v>173</v>
      </c>
      <c r="B14" s="6" t="s">
        <v>21</v>
      </c>
      <c r="C14" s="6">
        <v>310156</v>
      </c>
    </row>
    <row r="15" spans="1:3" x14ac:dyDescent="0.3">
      <c r="A15" s="6">
        <v>175</v>
      </c>
      <c r="B15" s="6" t="s">
        <v>22</v>
      </c>
      <c r="C15" s="6">
        <v>37423</v>
      </c>
    </row>
    <row r="16" spans="1:3" x14ac:dyDescent="0.3">
      <c r="A16" s="6">
        <v>183</v>
      </c>
      <c r="B16" s="6" t="s">
        <v>20</v>
      </c>
      <c r="C16" s="6">
        <v>24974</v>
      </c>
    </row>
    <row r="17" spans="1:3" x14ac:dyDescent="0.3">
      <c r="A17" s="6">
        <v>185</v>
      </c>
      <c r="B17" s="6" t="s">
        <v>10</v>
      </c>
      <c r="C17" s="6">
        <v>76519</v>
      </c>
    </row>
    <row r="18" spans="1:3" x14ac:dyDescent="0.3">
      <c r="A18" s="6">
        <v>187</v>
      </c>
      <c r="B18" s="6" t="s">
        <v>23</v>
      </c>
      <c r="C18" s="6">
        <v>24686</v>
      </c>
    </row>
    <row r="19" spans="1:3" x14ac:dyDescent="0.3">
      <c r="A19" s="6">
        <v>190</v>
      </c>
      <c r="B19" s="6" t="s">
        <v>28</v>
      </c>
      <c r="C19" s="6">
        <v>75403</v>
      </c>
    </row>
    <row r="20" spans="1:3" x14ac:dyDescent="0.3">
      <c r="A20" s="6">
        <v>201</v>
      </c>
      <c r="B20" s="6" t="s">
        <v>24</v>
      </c>
      <c r="C20" s="6">
        <v>90374</v>
      </c>
    </row>
    <row r="21" spans="1:3" x14ac:dyDescent="0.3">
      <c r="A21" s="6">
        <v>210</v>
      </c>
      <c r="B21" s="6" t="s">
        <v>26</v>
      </c>
      <c r="C21" s="6">
        <v>63245</v>
      </c>
    </row>
    <row r="22" spans="1:3" x14ac:dyDescent="0.3">
      <c r="A22" s="6">
        <v>217</v>
      </c>
      <c r="B22" s="6" t="s">
        <v>31</v>
      </c>
      <c r="C22" s="6">
        <v>66417</v>
      </c>
    </row>
    <row r="23" spans="1:3" x14ac:dyDescent="0.3">
      <c r="A23" s="6">
        <v>219</v>
      </c>
      <c r="B23" s="6" t="s">
        <v>32</v>
      </c>
      <c r="C23" s="6">
        <v>511202</v>
      </c>
    </row>
    <row r="24" spans="1:3" x14ac:dyDescent="0.3">
      <c r="A24" s="6">
        <v>223</v>
      </c>
      <c r="B24" s="6" t="s">
        <v>33</v>
      </c>
      <c r="C24" s="6">
        <v>127081</v>
      </c>
    </row>
    <row r="25" spans="1:3" x14ac:dyDescent="0.3">
      <c r="A25" s="6">
        <v>230</v>
      </c>
      <c r="B25" s="6" t="s">
        <v>34</v>
      </c>
      <c r="C25" s="6">
        <v>168637</v>
      </c>
    </row>
    <row r="26" spans="1:3" x14ac:dyDescent="0.3">
      <c r="A26" s="6">
        <v>240</v>
      </c>
      <c r="B26" s="6" t="s">
        <v>25</v>
      </c>
      <c r="C26" s="6">
        <v>74834</v>
      </c>
    </row>
    <row r="27" spans="1:3" x14ac:dyDescent="0.3">
      <c r="A27" s="6">
        <v>250</v>
      </c>
      <c r="B27" s="6" t="s">
        <v>27</v>
      </c>
      <c r="C27" s="6">
        <v>31073</v>
      </c>
    </row>
    <row r="28" spans="1:3" x14ac:dyDescent="0.3">
      <c r="A28" s="6">
        <v>253</v>
      </c>
      <c r="B28" s="6" t="s">
        <v>36</v>
      </c>
      <c r="C28" s="6">
        <v>66059</v>
      </c>
    </row>
    <row r="29" spans="1:3" x14ac:dyDescent="0.3">
      <c r="A29" s="6">
        <v>259</v>
      </c>
      <c r="B29" s="6" t="s">
        <v>37</v>
      </c>
      <c r="C29" s="6">
        <v>90017</v>
      </c>
    </row>
    <row r="30" spans="1:3" x14ac:dyDescent="0.3">
      <c r="A30" s="6">
        <v>260</v>
      </c>
      <c r="B30" s="6" t="s">
        <v>30</v>
      </c>
      <c r="C30" s="6">
        <v>16445</v>
      </c>
    </row>
    <row r="31" spans="1:3" x14ac:dyDescent="0.3">
      <c r="A31" s="6">
        <v>265</v>
      </c>
      <c r="B31" s="6" t="s">
        <v>39</v>
      </c>
      <c r="C31" s="6">
        <v>145325</v>
      </c>
    </row>
    <row r="32" spans="1:3" x14ac:dyDescent="0.3">
      <c r="A32" s="6">
        <v>269</v>
      </c>
      <c r="B32" s="6" t="s">
        <v>40</v>
      </c>
      <c r="C32" s="6">
        <v>26093</v>
      </c>
    </row>
    <row r="33" spans="1:3" x14ac:dyDescent="0.3">
      <c r="A33" s="6">
        <v>270</v>
      </c>
      <c r="B33" s="6" t="s">
        <v>29</v>
      </c>
      <c r="C33" s="6">
        <v>27436</v>
      </c>
    </row>
    <row r="34" spans="1:3" x14ac:dyDescent="0.3">
      <c r="A34" s="6">
        <v>306</v>
      </c>
      <c r="B34" s="6" t="s">
        <v>47</v>
      </c>
      <c r="C34" s="6">
        <v>24744</v>
      </c>
    </row>
    <row r="35" spans="1:3" x14ac:dyDescent="0.3">
      <c r="A35" s="6">
        <v>316</v>
      </c>
      <c r="B35" s="6" t="s">
        <v>43</v>
      </c>
      <c r="C35" s="6">
        <v>114536</v>
      </c>
    </row>
    <row r="36" spans="1:3" x14ac:dyDescent="0.3">
      <c r="A36" s="6">
        <v>320</v>
      </c>
      <c r="B36" s="6" t="s">
        <v>41</v>
      </c>
      <c r="C36" s="6">
        <v>43036</v>
      </c>
    </row>
    <row r="37" spans="1:3" x14ac:dyDescent="0.3">
      <c r="A37" s="6">
        <v>326</v>
      </c>
      <c r="B37" s="6" t="s">
        <v>44</v>
      </c>
      <c r="C37" s="6">
        <v>552555</v>
      </c>
    </row>
    <row r="38" spans="1:3" x14ac:dyDescent="0.3">
      <c r="A38" s="6">
        <v>329</v>
      </c>
      <c r="B38" s="6" t="s">
        <v>48</v>
      </c>
      <c r="C38" s="6">
        <v>33298</v>
      </c>
    </row>
    <row r="39" spans="1:3" x14ac:dyDescent="0.3">
      <c r="A39" s="6">
        <v>330</v>
      </c>
      <c r="B39" s="6" t="s">
        <v>49</v>
      </c>
      <c r="C39" s="6">
        <v>85774</v>
      </c>
    </row>
    <row r="40" spans="1:3" x14ac:dyDescent="0.3">
      <c r="A40" s="6">
        <v>336</v>
      </c>
      <c r="B40" s="6" t="s">
        <v>51</v>
      </c>
      <c r="C40" s="6">
        <v>10899</v>
      </c>
    </row>
    <row r="41" spans="1:3" x14ac:dyDescent="0.3">
      <c r="A41" s="6">
        <v>340</v>
      </c>
      <c r="B41" s="6" t="s">
        <v>50</v>
      </c>
      <c r="C41" s="6">
        <v>20603</v>
      </c>
    </row>
    <row r="42" spans="1:3" x14ac:dyDescent="0.3">
      <c r="A42" s="6">
        <v>350</v>
      </c>
      <c r="B42" s="6" t="s">
        <v>38</v>
      </c>
      <c r="C42" s="6">
        <v>49613</v>
      </c>
    </row>
    <row r="43" spans="1:3" x14ac:dyDescent="0.3">
      <c r="A43" s="6">
        <v>360</v>
      </c>
      <c r="B43" s="6" t="s">
        <v>45</v>
      </c>
      <c r="C43" s="6">
        <v>29942</v>
      </c>
    </row>
    <row r="44" spans="1:3" x14ac:dyDescent="0.3">
      <c r="A44" s="6">
        <v>370</v>
      </c>
      <c r="B44" s="6" t="s">
        <v>46</v>
      </c>
      <c r="C44" s="6">
        <v>70870</v>
      </c>
    </row>
    <row r="45" spans="1:3" x14ac:dyDescent="0.3">
      <c r="A45" s="6">
        <v>376</v>
      </c>
      <c r="B45" s="6" t="s">
        <v>42</v>
      </c>
      <c r="C45" s="6">
        <v>34848</v>
      </c>
    </row>
    <row r="46" spans="1:3" x14ac:dyDescent="0.3">
      <c r="A46" s="6">
        <v>390</v>
      </c>
      <c r="B46" s="6" t="s">
        <v>52</v>
      </c>
      <c r="C46" s="6">
        <v>24098</v>
      </c>
    </row>
    <row r="47" spans="1:3" x14ac:dyDescent="0.3">
      <c r="A47" s="6">
        <v>400</v>
      </c>
      <c r="B47" s="54" t="s">
        <v>35</v>
      </c>
      <c r="C47" s="6">
        <v>26548</v>
      </c>
    </row>
    <row r="48" spans="1:3" x14ac:dyDescent="0.3">
      <c r="A48" s="6">
        <v>410</v>
      </c>
      <c r="B48" s="6" t="s">
        <v>57</v>
      </c>
      <c r="C48" s="6">
        <v>69518</v>
      </c>
    </row>
    <row r="49" spans="1:3" x14ac:dyDescent="0.3">
      <c r="A49" s="6">
        <v>420</v>
      </c>
      <c r="B49" s="6" t="s">
        <v>53</v>
      </c>
      <c r="C49" s="6">
        <v>60889</v>
      </c>
    </row>
    <row r="50" spans="1:3" x14ac:dyDescent="0.3">
      <c r="A50" s="6">
        <v>430</v>
      </c>
      <c r="B50" s="6" t="s">
        <v>54</v>
      </c>
      <c r="C50" s="6">
        <v>39704</v>
      </c>
    </row>
    <row r="51" spans="1:3" x14ac:dyDescent="0.3">
      <c r="A51" s="6">
        <v>440</v>
      </c>
      <c r="B51" s="6" t="s">
        <v>55</v>
      </c>
      <c r="C51" s="6">
        <v>34811</v>
      </c>
    </row>
    <row r="52" spans="1:3" x14ac:dyDescent="0.3">
      <c r="A52" s="6">
        <v>450</v>
      </c>
      <c r="B52" s="6" t="s">
        <v>58</v>
      </c>
      <c r="C52" s="6">
        <v>24429</v>
      </c>
    </row>
    <row r="53" spans="1:3" x14ac:dyDescent="0.3">
      <c r="A53" s="6">
        <v>461</v>
      </c>
      <c r="B53" s="6" t="s">
        <v>59</v>
      </c>
      <c r="C53" s="6">
        <v>295486</v>
      </c>
    </row>
    <row r="54" spans="1:3" x14ac:dyDescent="0.3">
      <c r="A54" s="6">
        <v>479</v>
      </c>
      <c r="B54" s="6" t="s">
        <v>60</v>
      </c>
      <c r="C54" s="6">
        <v>55090</v>
      </c>
    </row>
    <row r="55" spans="1:3" x14ac:dyDescent="0.3">
      <c r="A55" s="6">
        <v>480</v>
      </c>
      <c r="B55" s="6" t="s">
        <v>109</v>
      </c>
      <c r="C55" s="6">
        <v>39240</v>
      </c>
    </row>
    <row r="56" spans="1:3" x14ac:dyDescent="0.3">
      <c r="A56" s="6">
        <v>482</v>
      </c>
      <c r="B56" s="6" t="s">
        <v>56</v>
      </c>
      <c r="C56" s="6">
        <v>14391</v>
      </c>
    </row>
    <row r="57" spans="1:3" x14ac:dyDescent="0.3">
      <c r="A57" s="6">
        <v>492</v>
      </c>
      <c r="B57" s="6" t="s">
        <v>61</v>
      </c>
      <c r="C57" s="6">
        <v>2167</v>
      </c>
    </row>
    <row r="58" spans="1:3" x14ac:dyDescent="0.3">
      <c r="A58" s="6">
        <v>510</v>
      </c>
      <c r="B58" s="6" t="s">
        <v>66</v>
      </c>
      <c r="C58" s="6">
        <v>55026</v>
      </c>
    </row>
    <row r="59" spans="1:3" x14ac:dyDescent="0.3">
      <c r="A59" s="6">
        <v>530</v>
      </c>
      <c r="B59" s="6" t="s">
        <v>62</v>
      </c>
      <c r="C59" s="6">
        <v>608159</v>
      </c>
    </row>
    <row r="60" spans="1:3" x14ac:dyDescent="0.3">
      <c r="A60" s="6">
        <v>540</v>
      </c>
      <c r="B60" s="6" t="s">
        <v>68</v>
      </c>
      <c r="C60" s="6">
        <v>108479</v>
      </c>
    </row>
    <row r="61" spans="1:3" x14ac:dyDescent="0.3">
      <c r="A61" s="6">
        <v>550</v>
      </c>
      <c r="B61" s="6" t="s">
        <v>69</v>
      </c>
      <c r="C61" s="6">
        <v>28533</v>
      </c>
    </row>
    <row r="62" spans="1:3" x14ac:dyDescent="0.3">
      <c r="A62" s="6">
        <v>561</v>
      </c>
      <c r="B62" s="6" t="s">
        <v>63</v>
      </c>
      <c r="C62" s="6">
        <v>185711</v>
      </c>
    </row>
    <row r="63" spans="1:3" x14ac:dyDescent="0.3">
      <c r="A63" s="6">
        <v>563</v>
      </c>
      <c r="B63" s="6" t="s">
        <v>64</v>
      </c>
      <c r="C63" s="6">
        <v>1610</v>
      </c>
    </row>
    <row r="64" spans="1:3" x14ac:dyDescent="0.3">
      <c r="A64" s="6">
        <v>573</v>
      </c>
      <c r="B64" s="6" t="s">
        <v>70</v>
      </c>
      <c r="C64" s="6">
        <v>52187</v>
      </c>
    </row>
    <row r="65" spans="1:3" x14ac:dyDescent="0.3">
      <c r="A65" s="6">
        <v>575</v>
      </c>
      <c r="B65" s="6" t="s">
        <v>71</v>
      </c>
      <c r="C65" s="6">
        <v>56254</v>
      </c>
    </row>
    <row r="66" spans="1:3" x14ac:dyDescent="0.3">
      <c r="A66" s="6">
        <v>580</v>
      </c>
      <c r="B66" s="6" t="s">
        <v>73</v>
      </c>
      <c r="C66" s="6">
        <v>112407</v>
      </c>
    </row>
    <row r="67" spans="1:3" x14ac:dyDescent="0.3">
      <c r="A67" s="6">
        <v>607</v>
      </c>
      <c r="B67" s="6" t="s">
        <v>65</v>
      </c>
      <c r="C67" s="6">
        <v>242978</v>
      </c>
    </row>
    <row r="68" spans="1:3" x14ac:dyDescent="0.3">
      <c r="A68" s="6">
        <v>615</v>
      </c>
      <c r="B68" s="6" t="s">
        <v>76</v>
      </c>
      <c r="C68" s="6">
        <v>128590</v>
      </c>
    </row>
    <row r="69" spans="1:3" x14ac:dyDescent="0.3">
      <c r="A69" s="6">
        <v>621</v>
      </c>
      <c r="B69" s="6" t="s">
        <v>67</v>
      </c>
      <c r="C69" s="6">
        <v>206364</v>
      </c>
    </row>
    <row r="70" spans="1:3" x14ac:dyDescent="0.3">
      <c r="A70" s="6">
        <v>630</v>
      </c>
      <c r="B70" s="6" t="s">
        <v>72</v>
      </c>
      <c r="C70" s="6">
        <v>172649</v>
      </c>
    </row>
    <row r="71" spans="1:3" x14ac:dyDescent="0.3">
      <c r="A71" s="6">
        <v>657</v>
      </c>
      <c r="B71" s="6" t="s">
        <v>85</v>
      </c>
      <c r="C71" s="6">
        <v>183297</v>
      </c>
    </row>
    <row r="72" spans="1:3" x14ac:dyDescent="0.3">
      <c r="A72" s="6">
        <v>661</v>
      </c>
      <c r="B72" s="6" t="s">
        <v>86</v>
      </c>
      <c r="C72" s="6">
        <v>70616</v>
      </c>
    </row>
    <row r="73" spans="1:3" x14ac:dyDescent="0.3">
      <c r="A73" s="6">
        <v>665</v>
      </c>
      <c r="B73" s="6" t="s">
        <v>88</v>
      </c>
      <c r="C73" s="6">
        <v>25624</v>
      </c>
    </row>
    <row r="74" spans="1:3" x14ac:dyDescent="0.3">
      <c r="A74" s="6">
        <v>671</v>
      </c>
      <c r="B74" s="6" t="s">
        <v>91</v>
      </c>
      <c r="C74" s="6">
        <v>15176</v>
      </c>
    </row>
    <row r="75" spans="1:3" x14ac:dyDescent="0.3">
      <c r="A75" s="6">
        <v>706</v>
      </c>
      <c r="B75" s="6" t="s">
        <v>83</v>
      </c>
      <c r="C75" s="6">
        <v>30100</v>
      </c>
    </row>
    <row r="76" spans="1:3" x14ac:dyDescent="0.3">
      <c r="A76" s="6">
        <v>707</v>
      </c>
      <c r="B76" s="6" t="s">
        <v>77</v>
      </c>
      <c r="C76" s="6">
        <v>28776</v>
      </c>
    </row>
    <row r="77" spans="1:3" x14ac:dyDescent="0.3">
      <c r="A77" s="6">
        <v>710</v>
      </c>
      <c r="B77" s="6" t="s">
        <v>74</v>
      </c>
      <c r="C77" s="6">
        <v>68134</v>
      </c>
    </row>
    <row r="78" spans="1:3" x14ac:dyDescent="0.3">
      <c r="A78" s="6">
        <v>727</v>
      </c>
      <c r="B78" s="6" t="s">
        <v>78</v>
      </c>
      <c r="C78" s="6">
        <v>12250</v>
      </c>
    </row>
    <row r="79" spans="1:3" x14ac:dyDescent="0.3">
      <c r="A79" s="6">
        <v>730</v>
      </c>
      <c r="B79" s="6" t="s">
        <v>79</v>
      </c>
      <c r="C79" s="6">
        <v>121797</v>
      </c>
    </row>
    <row r="80" spans="1:3" x14ac:dyDescent="0.3">
      <c r="A80" s="6">
        <v>740</v>
      </c>
      <c r="B80" s="6" t="s">
        <v>81</v>
      </c>
      <c r="C80" s="6">
        <v>138377</v>
      </c>
    </row>
    <row r="81" spans="1:3" x14ac:dyDescent="0.3">
      <c r="A81" s="6">
        <v>741</v>
      </c>
      <c r="B81" s="6" t="s">
        <v>80</v>
      </c>
      <c r="C81" s="6">
        <v>2194</v>
      </c>
    </row>
    <row r="82" spans="1:3" x14ac:dyDescent="0.3">
      <c r="A82" s="6">
        <v>746</v>
      </c>
      <c r="B82" s="6" t="s">
        <v>82</v>
      </c>
      <c r="C82" s="6">
        <v>100790</v>
      </c>
    </row>
    <row r="83" spans="1:3" x14ac:dyDescent="0.3">
      <c r="A83" s="6">
        <v>751</v>
      </c>
      <c r="B83" s="6" t="s">
        <v>84</v>
      </c>
      <c r="C83" s="6">
        <v>911739</v>
      </c>
    </row>
    <row r="84" spans="1:3" x14ac:dyDescent="0.3">
      <c r="A84" s="6">
        <v>756</v>
      </c>
      <c r="B84" s="6" t="s">
        <v>87</v>
      </c>
      <c r="C84" s="6">
        <v>173518</v>
      </c>
    </row>
    <row r="85" spans="1:3" x14ac:dyDescent="0.3">
      <c r="A85" s="6">
        <v>760</v>
      </c>
      <c r="B85" s="6" t="s">
        <v>89</v>
      </c>
      <c r="C85" s="6">
        <v>124211</v>
      </c>
    </row>
    <row r="86" spans="1:3" x14ac:dyDescent="0.3">
      <c r="A86" s="6">
        <v>766</v>
      </c>
      <c r="B86" s="6" t="s">
        <v>75</v>
      </c>
      <c r="C86" s="6">
        <v>104862</v>
      </c>
    </row>
    <row r="87" spans="1:3" x14ac:dyDescent="0.3">
      <c r="A87" s="6">
        <v>773</v>
      </c>
      <c r="B87" s="6" t="s">
        <v>99</v>
      </c>
      <c r="C87" s="6">
        <v>32705</v>
      </c>
    </row>
    <row r="88" spans="1:3" x14ac:dyDescent="0.3">
      <c r="A88" s="6">
        <v>779</v>
      </c>
      <c r="B88" s="6" t="s">
        <v>90</v>
      </c>
      <c r="C88" s="6">
        <v>69838</v>
      </c>
    </row>
    <row r="89" spans="1:3" x14ac:dyDescent="0.3">
      <c r="A89" s="6">
        <v>787</v>
      </c>
      <c r="B89" s="6" t="s">
        <v>101</v>
      </c>
      <c r="C89" s="6">
        <v>58553</v>
      </c>
    </row>
    <row r="90" spans="1:3" x14ac:dyDescent="0.3">
      <c r="A90" s="6">
        <v>791</v>
      </c>
      <c r="B90" s="6" t="s">
        <v>92</v>
      </c>
      <c r="C90" s="6">
        <v>180473</v>
      </c>
    </row>
    <row r="91" spans="1:3" x14ac:dyDescent="0.3">
      <c r="A91" s="6">
        <v>810</v>
      </c>
      <c r="B91" s="6" t="s">
        <v>93</v>
      </c>
      <c r="C91" s="6">
        <v>30929</v>
      </c>
    </row>
    <row r="92" spans="1:3" x14ac:dyDescent="0.3">
      <c r="A92" s="6">
        <v>813</v>
      </c>
      <c r="B92" s="6" t="s">
        <v>94</v>
      </c>
      <c r="C92" s="6">
        <v>68134</v>
      </c>
    </row>
    <row r="93" spans="1:3" x14ac:dyDescent="0.3">
      <c r="A93" s="6">
        <v>820</v>
      </c>
      <c r="B93" s="6" t="s">
        <v>108</v>
      </c>
      <c r="C93" s="6">
        <v>51780</v>
      </c>
    </row>
    <row r="94" spans="1:3" x14ac:dyDescent="0.3">
      <c r="A94" s="6">
        <v>825</v>
      </c>
      <c r="B94" s="6" t="s">
        <v>97</v>
      </c>
      <c r="C94" s="6">
        <v>966</v>
      </c>
    </row>
    <row r="95" spans="1:3" x14ac:dyDescent="0.3">
      <c r="A95" s="6">
        <v>840</v>
      </c>
      <c r="B95" s="6" t="s">
        <v>100</v>
      </c>
      <c r="C95" s="6">
        <v>45861</v>
      </c>
    </row>
    <row r="96" spans="1:3" x14ac:dyDescent="0.3">
      <c r="A96" s="6">
        <v>846</v>
      </c>
      <c r="B96" s="6" t="s">
        <v>98</v>
      </c>
      <c r="C96" s="6">
        <v>80033</v>
      </c>
    </row>
    <row r="97" spans="1:3" x14ac:dyDescent="0.3">
      <c r="A97" s="6">
        <v>849</v>
      </c>
      <c r="B97" s="6" t="s">
        <v>96</v>
      </c>
      <c r="C97" s="6">
        <v>26955</v>
      </c>
    </row>
    <row r="98" spans="1:3" x14ac:dyDescent="0.3">
      <c r="A98" s="6">
        <v>851</v>
      </c>
      <c r="B98" s="6" t="s">
        <v>102</v>
      </c>
      <c r="C98" s="6">
        <v>542917</v>
      </c>
    </row>
    <row r="99" spans="1:3" x14ac:dyDescent="0.3">
      <c r="A99" s="6">
        <v>860</v>
      </c>
      <c r="B99" s="6" t="s">
        <v>95</v>
      </c>
      <c r="C99" s="6">
        <v>136072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A979-BE1F-4083-BD27-4BB04565372C}">
  <dimension ref="A1:C99"/>
  <sheetViews>
    <sheetView topLeftCell="A28" workbookViewId="0">
      <selection activeCell="B48" sqref="B48"/>
    </sheetView>
  </sheetViews>
  <sheetFormatPr defaultRowHeight="14.4" x14ac:dyDescent="0.3"/>
  <cols>
    <col min="1" max="1" width="8.88671875" style="6"/>
    <col min="2" max="2" width="17.77734375" style="6" bestFit="1" customWidth="1"/>
    <col min="3" max="3" width="44.44140625" style="6" customWidth="1"/>
    <col min="4" max="16384" width="8.88671875" style="6"/>
  </cols>
  <sheetData>
    <row r="1" spans="1:3" x14ac:dyDescent="0.3">
      <c r="A1" s="7" t="s">
        <v>112</v>
      </c>
      <c r="B1" s="7" t="s">
        <v>111</v>
      </c>
      <c r="C1" s="7" t="s">
        <v>113</v>
      </c>
    </row>
    <row r="2" spans="1:3" x14ac:dyDescent="0.3">
      <c r="A2" s="6">
        <v>101</v>
      </c>
      <c r="B2" s="6" t="s">
        <v>7</v>
      </c>
      <c r="C2" s="6">
        <v>289960</v>
      </c>
    </row>
    <row r="3" spans="1:3" x14ac:dyDescent="0.3">
      <c r="A3" s="6">
        <v>147</v>
      </c>
      <c r="B3" s="6" t="s">
        <v>8</v>
      </c>
      <c r="C3" s="6">
        <v>33924</v>
      </c>
    </row>
    <row r="4" spans="1:3" x14ac:dyDescent="0.3">
      <c r="A4" s="6">
        <v>151</v>
      </c>
      <c r="B4" s="6" t="s">
        <v>12</v>
      </c>
      <c r="C4" s="6">
        <v>8434</v>
      </c>
    </row>
    <row r="5" spans="1:3" x14ac:dyDescent="0.3">
      <c r="A5" s="6">
        <v>153</v>
      </c>
      <c r="B5" s="6" t="s">
        <v>13</v>
      </c>
      <c r="C5" s="6">
        <v>3768</v>
      </c>
    </row>
    <row r="6" spans="1:3" x14ac:dyDescent="0.3">
      <c r="A6" s="6">
        <v>155</v>
      </c>
      <c r="B6" s="6" t="s">
        <v>9</v>
      </c>
      <c r="C6" s="6">
        <v>312</v>
      </c>
    </row>
    <row r="7" spans="1:3" x14ac:dyDescent="0.3">
      <c r="A7" s="6">
        <v>157</v>
      </c>
      <c r="B7" s="6" t="s">
        <v>14</v>
      </c>
      <c r="C7" s="6">
        <v>7468</v>
      </c>
    </row>
    <row r="8" spans="1:3" x14ac:dyDescent="0.3">
      <c r="A8" s="6">
        <v>159</v>
      </c>
      <c r="B8" s="6" t="s">
        <v>15</v>
      </c>
      <c r="C8" s="6">
        <v>2506</v>
      </c>
    </row>
    <row r="9" spans="1:3" x14ac:dyDescent="0.3">
      <c r="A9" s="6">
        <v>161</v>
      </c>
      <c r="B9" s="6" t="s">
        <v>16</v>
      </c>
      <c r="C9" s="6">
        <v>13190</v>
      </c>
    </row>
    <row r="10" spans="1:3" x14ac:dyDescent="0.3">
      <c r="A10" s="6">
        <v>163</v>
      </c>
      <c r="B10" s="6" t="s">
        <v>17</v>
      </c>
      <c r="C10" s="6">
        <v>21316</v>
      </c>
    </row>
    <row r="11" spans="1:3" x14ac:dyDescent="0.3">
      <c r="A11" s="6">
        <v>165</v>
      </c>
      <c r="B11" s="6" t="s">
        <v>11</v>
      </c>
      <c r="C11" s="6">
        <v>1348</v>
      </c>
    </row>
    <row r="12" spans="1:3" x14ac:dyDescent="0.3">
      <c r="A12" s="6">
        <v>167</v>
      </c>
      <c r="B12" s="6" t="s">
        <v>18</v>
      </c>
      <c r="C12" s="6">
        <v>9197</v>
      </c>
    </row>
    <row r="13" spans="1:3" x14ac:dyDescent="0.3">
      <c r="A13" s="6">
        <v>169</v>
      </c>
      <c r="B13" s="6" t="s">
        <v>19</v>
      </c>
      <c r="C13" s="6">
        <v>3436</v>
      </c>
    </row>
    <row r="14" spans="1:3" x14ac:dyDescent="0.3">
      <c r="A14" s="6">
        <v>173</v>
      </c>
      <c r="B14" s="6" t="s">
        <v>21</v>
      </c>
      <c r="C14" s="6">
        <v>4065</v>
      </c>
    </row>
    <row r="15" spans="1:3" x14ac:dyDescent="0.3">
      <c r="A15" s="6">
        <v>175</v>
      </c>
      <c r="B15" s="6" t="s">
        <v>22</v>
      </c>
      <c r="C15" s="6">
        <v>2690</v>
      </c>
    </row>
    <row r="16" spans="1:3" x14ac:dyDescent="0.3">
      <c r="A16" s="6">
        <v>183</v>
      </c>
      <c r="B16" s="6" t="s">
        <v>20</v>
      </c>
      <c r="C16" s="6">
        <v>1384</v>
      </c>
    </row>
    <row r="17" spans="1:3" x14ac:dyDescent="0.3">
      <c r="A17" s="6">
        <v>185</v>
      </c>
      <c r="B17" s="6" t="s">
        <v>10</v>
      </c>
      <c r="C17" s="6">
        <v>227</v>
      </c>
    </row>
    <row r="18" spans="1:3" x14ac:dyDescent="0.3">
      <c r="A18" s="6">
        <v>187</v>
      </c>
      <c r="B18" s="6" t="s">
        <v>23</v>
      </c>
      <c r="C18" s="6">
        <v>0</v>
      </c>
    </row>
    <row r="19" spans="1:3" x14ac:dyDescent="0.3">
      <c r="A19" s="6">
        <v>190</v>
      </c>
      <c r="B19" s="6" t="s">
        <v>28</v>
      </c>
      <c r="C19" s="6">
        <v>559</v>
      </c>
    </row>
    <row r="20" spans="1:3" x14ac:dyDescent="0.3">
      <c r="A20" s="6">
        <v>201</v>
      </c>
      <c r="B20" s="6" t="s">
        <v>24</v>
      </c>
      <c r="C20" s="6">
        <v>717</v>
      </c>
    </row>
    <row r="21" spans="1:3" x14ac:dyDescent="0.3">
      <c r="A21" s="6">
        <v>210</v>
      </c>
      <c r="B21" s="6" t="s">
        <v>26</v>
      </c>
      <c r="C21" s="6">
        <v>291</v>
      </c>
    </row>
    <row r="22" spans="1:3" x14ac:dyDescent="0.3">
      <c r="A22" s="6">
        <v>217</v>
      </c>
      <c r="B22" s="6" t="s">
        <v>31</v>
      </c>
      <c r="C22" s="6">
        <v>2596</v>
      </c>
    </row>
    <row r="23" spans="1:3" x14ac:dyDescent="0.3">
      <c r="A23" s="6">
        <v>219</v>
      </c>
      <c r="B23" s="6" t="s">
        <v>32</v>
      </c>
      <c r="C23" s="6">
        <v>8064</v>
      </c>
    </row>
    <row r="24" spans="1:3" x14ac:dyDescent="0.3">
      <c r="A24" s="6">
        <v>223</v>
      </c>
      <c r="B24" s="6" t="s">
        <v>33</v>
      </c>
      <c r="C24" s="6">
        <v>1549</v>
      </c>
    </row>
    <row r="25" spans="1:3" x14ac:dyDescent="0.3">
      <c r="A25" s="6">
        <v>230</v>
      </c>
      <c r="B25" s="6" t="s">
        <v>34</v>
      </c>
      <c r="C25" s="6">
        <v>2097</v>
      </c>
    </row>
    <row r="26" spans="1:3" x14ac:dyDescent="0.3">
      <c r="A26" s="6">
        <v>240</v>
      </c>
      <c r="B26" s="6" t="s">
        <v>25</v>
      </c>
      <c r="C26" s="6">
        <v>24</v>
      </c>
    </row>
    <row r="27" spans="1:3" x14ac:dyDescent="0.3">
      <c r="A27" s="6">
        <v>250</v>
      </c>
      <c r="B27" s="6" t="s">
        <v>27</v>
      </c>
      <c r="C27" s="6">
        <v>5093</v>
      </c>
    </row>
    <row r="28" spans="1:3" x14ac:dyDescent="0.3">
      <c r="A28" s="6">
        <v>253</v>
      </c>
      <c r="B28" s="6" t="s">
        <v>36</v>
      </c>
      <c r="C28" s="6">
        <v>231</v>
      </c>
    </row>
    <row r="29" spans="1:3" x14ac:dyDescent="0.3">
      <c r="A29" s="6">
        <v>259</v>
      </c>
      <c r="B29" s="6" t="s">
        <v>37</v>
      </c>
      <c r="C29" s="6">
        <v>4401</v>
      </c>
    </row>
    <row r="30" spans="1:3" x14ac:dyDescent="0.3">
      <c r="A30" s="6">
        <v>260</v>
      </c>
      <c r="B30" s="6" t="s">
        <v>30</v>
      </c>
      <c r="C30" s="6">
        <v>800</v>
      </c>
    </row>
    <row r="31" spans="1:3" x14ac:dyDescent="0.3">
      <c r="A31" s="6">
        <v>265</v>
      </c>
      <c r="B31" s="6" t="s">
        <v>39</v>
      </c>
      <c r="C31" s="6">
        <v>23428</v>
      </c>
    </row>
    <row r="32" spans="1:3" x14ac:dyDescent="0.3">
      <c r="A32" s="6">
        <v>269</v>
      </c>
      <c r="B32" s="6" t="s">
        <v>40</v>
      </c>
      <c r="C32" s="6">
        <v>0</v>
      </c>
    </row>
    <row r="33" spans="1:3" x14ac:dyDescent="0.3">
      <c r="A33" s="6">
        <v>270</v>
      </c>
      <c r="B33" s="6" t="s">
        <v>29</v>
      </c>
      <c r="C33" s="6">
        <v>5015</v>
      </c>
    </row>
    <row r="34" spans="1:3" x14ac:dyDescent="0.3">
      <c r="A34" s="6">
        <v>306</v>
      </c>
      <c r="B34" s="6" t="s">
        <v>47</v>
      </c>
      <c r="C34" s="6">
        <v>769</v>
      </c>
    </row>
    <row r="35" spans="1:3" x14ac:dyDescent="0.3">
      <c r="A35" s="6">
        <v>316</v>
      </c>
      <c r="B35" s="6" t="s">
        <v>43</v>
      </c>
      <c r="C35" s="6">
        <v>0</v>
      </c>
    </row>
    <row r="36" spans="1:3" x14ac:dyDescent="0.3">
      <c r="A36" s="6">
        <v>320</v>
      </c>
      <c r="B36" s="6" t="s">
        <v>41</v>
      </c>
      <c r="C36" s="6">
        <v>0</v>
      </c>
    </row>
    <row r="37" spans="1:3" x14ac:dyDescent="0.3">
      <c r="A37" s="6">
        <v>326</v>
      </c>
      <c r="B37" s="6" t="s">
        <v>44</v>
      </c>
      <c r="C37" s="6">
        <v>404</v>
      </c>
    </row>
    <row r="38" spans="1:3" x14ac:dyDescent="0.3">
      <c r="A38" s="6">
        <v>329</v>
      </c>
      <c r="B38" s="6" t="s">
        <v>48</v>
      </c>
      <c r="C38" s="6">
        <v>1659</v>
      </c>
    </row>
    <row r="39" spans="1:3" x14ac:dyDescent="0.3">
      <c r="A39" s="6">
        <v>330</v>
      </c>
      <c r="B39" s="6" t="s">
        <v>49</v>
      </c>
      <c r="C39" s="6">
        <v>11198</v>
      </c>
    </row>
    <row r="40" spans="1:3" x14ac:dyDescent="0.3">
      <c r="A40" s="6">
        <v>336</v>
      </c>
      <c r="B40" s="6" t="s">
        <v>51</v>
      </c>
      <c r="C40" s="6">
        <v>69</v>
      </c>
    </row>
    <row r="41" spans="1:3" x14ac:dyDescent="0.3">
      <c r="A41" s="6">
        <v>340</v>
      </c>
      <c r="B41" s="6" t="s">
        <v>50</v>
      </c>
      <c r="C41" s="6">
        <v>641</v>
      </c>
    </row>
    <row r="42" spans="1:3" x14ac:dyDescent="0.3">
      <c r="A42" s="6">
        <v>350</v>
      </c>
      <c r="B42" s="6" t="s">
        <v>38</v>
      </c>
      <c r="C42" s="6">
        <v>311</v>
      </c>
    </row>
    <row r="43" spans="1:3" x14ac:dyDescent="0.3">
      <c r="A43" s="6">
        <v>360</v>
      </c>
      <c r="B43" s="6" t="s">
        <v>45</v>
      </c>
      <c r="C43" s="6">
        <v>870</v>
      </c>
    </row>
    <row r="44" spans="1:3" x14ac:dyDescent="0.3">
      <c r="A44" s="6">
        <v>370</v>
      </c>
      <c r="B44" s="6" t="s">
        <v>46</v>
      </c>
      <c r="C44" s="6">
        <v>4967</v>
      </c>
    </row>
    <row r="45" spans="1:3" x14ac:dyDescent="0.3">
      <c r="A45" s="6">
        <v>376</v>
      </c>
      <c r="B45" s="6" t="s">
        <v>42</v>
      </c>
      <c r="C45" s="6">
        <v>5776</v>
      </c>
    </row>
    <row r="46" spans="1:3" x14ac:dyDescent="0.3">
      <c r="A46" s="6">
        <v>390</v>
      </c>
      <c r="B46" s="6" t="s">
        <v>52</v>
      </c>
      <c r="C46" s="6">
        <v>3276</v>
      </c>
    </row>
    <row r="47" spans="1:3" x14ac:dyDescent="0.3">
      <c r="A47" s="6">
        <v>400</v>
      </c>
      <c r="B47" s="54" t="s">
        <v>35</v>
      </c>
      <c r="C47" s="6">
        <v>2691</v>
      </c>
    </row>
    <row r="48" spans="1:3" x14ac:dyDescent="0.3">
      <c r="A48" s="6">
        <v>410</v>
      </c>
      <c r="B48" s="6" t="s">
        <v>57</v>
      </c>
      <c r="C48" s="6">
        <v>3544</v>
      </c>
    </row>
    <row r="49" spans="1:3" x14ac:dyDescent="0.3">
      <c r="A49" s="6">
        <v>420</v>
      </c>
      <c r="B49" s="6" t="s">
        <v>53</v>
      </c>
      <c r="C49" s="6">
        <v>0</v>
      </c>
    </row>
    <row r="50" spans="1:3" x14ac:dyDescent="0.3">
      <c r="A50" s="6">
        <v>430</v>
      </c>
      <c r="B50" s="6" t="s">
        <v>54</v>
      </c>
      <c r="C50" s="6">
        <v>900</v>
      </c>
    </row>
    <row r="51" spans="1:3" x14ac:dyDescent="0.3">
      <c r="A51" s="6">
        <v>440</v>
      </c>
      <c r="B51" s="6" t="s">
        <v>55</v>
      </c>
      <c r="C51" s="6">
        <v>165</v>
      </c>
    </row>
    <row r="52" spans="1:3" x14ac:dyDescent="0.3">
      <c r="A52" s="6">
        <v>450</v>
      </c>
      <c r="B52" s="6" t="s">
        <v>58</v>
      </c>
      <c r="C52" s="6">
        <v>0</v>
      </c>
    </row>
    <row r="53" spans="1:3" x14ac:dyDescent="0.3">
      <c r="A53" s="6">
        <v>461</v>
      </c>
      <c r="B53" s="6" t="s">
        <v>59</v>
      </c>
      <c r="C53" s="6">
        <v>25555</v>
      </c>
    </row>
    <row r="54" spans="1:3" x14ac:dyDescent="0.3">
      <c r="A54" s="6">
        <v>479</v>
      </c>
      <c r="B54" s="6" t="s">
        <v>60</v>
      </c>
      <c r="C54" s="6">
        <v>3200</v>
      </c>
    </row>
    <row r="55" spans="1:3" x14ac:dyDescent="0.3">
      <c r="A55" s="6">
        <v>480</v>
      </c>
      <c r="B55" s="6" t="s">
        <v>109</v>
      </c>
      <c r="C55" s="6">
        <v>106</v>
      </c>
    </row>
    <row r="56" spans="1:3" x14ac:dyDescent="0.3">
      <c r="A56" s="6">
        <v>482</v>
      </c>
      <c r="B56" s="6" t="s">
        <v>56</v>
      </c>
      <c r="C56" s="6">
        <v>6</v>
      </c>
    </row>
    <row r="57" spans="1:3" x14ac:dyDescent="0.3">
      <c r="A57" s="6">
        <v>492</v>
      </c>
      <c r="B57" s="6" t="s">
        <v>61</v>
      </c>
      <c r="C57" s="6">
        <v>154</v>
      </c>
    </row>
    <row r="58" spans="1:3" x14ac:dyDescent="0.3">
      <c r="A58" s="6">
        <v>510</v>
      </c>
      <c r="B58" s="6" t="s">
        <v>66</v>
      </c>
      <c r="C58" s="6">
        <v>1467</v>
      </c>
    </row>
    <row r="59" spans="1:3" x14ac:dyDescent="0.3">
      <c r="A59" s="6">
        <v>530</v>
      </c>
      <c r="B59" s="6" t="s">
        <v>62</v>
      </c>
      <c r="C59" s="6">
        <v>1129</v>
      </c>
    </row>
    <row r="60" spans="1:3" x14ac:dyDescent="0.3">
      <c r="A60" s="6">
        <v>540</v>
      </c>
      <c r="B60" s="6" t="s">
        <v>68</v>
      </c>
      <c r="C60" s="6">
        <v>3088</v>
      </c>
    </row>
    <row r="61" spans="1:3" x14ac:dyDescent="0.3">
      <c r="A61" s="6">
        <v>550</v>
      </c>
      <c r="B61" s="6" t="s">
        <v>69</v>
      </c>
      <c r="C61" s="6">
        <v>652</v>
      </c>
    </row>
    <row r="62" spans="1:3" x14ac:dyDescent="0.3">
      <c r="A62" s="6">
        <v>561</v>
      </c>
      <c r="B62" s="6" t="s">
        <v>63</v>
      </c>
      <c r="C62" s="6">
        <v>7517</v>
      </c>
    </row>
    <row r="63" spans="1:3" x14ac:dyDescent="0.3">
      <c r="A63" s="6">
        <v>563</v>
      </c>
      <c r="B63" s="6" t="s">
        <v>64</v>
      </c>
      <c r="C63" s="6">
        <v>0</v>
      </c>
    </row>
    <row r="64" spans="1:3" x14ac:dyDescent="0.3">
      <c r="A64" s="6">
        <v>573</v>
      </c>
      <c r="B64" s="6" t="s">
        <v>70</v>
      </c>
      <c r="C64" s="6">
        <v>3660</v>
      </c>
    </row>
    <row r="65" spans="1:3" x14ac:dyDescent="0.3">
      <c r="A65" s="6">
        <v>575</v>
      </c>
      <c r="B65" s="6" t="s">
        <v>71</v>
      </c>
      <c r="C65" s="6">
        <v>274</v>
      </c>
    </row>
    <row r="66" spans="1:3" x14ac:dyDescent="0.3">
      <c r="A66" s="6">
        <v>580</v>
      </c>
      <c r="B66" s="6" t="s">
        <v>73</v>
      </c>
      <c r="C66" s="6">
        <v>4612</v>
      </c>
    </row>
    <row r="67" spans="1:3" x14ac:dyDescent="0.3">
      <c r="A67" s="6">
        <v>607</v>
      </c>
      <c r="B67" s="6" t="s">
        <v>65</v>
      </c>
      <c r="C67" s="6">
        <v>1898</v>
      </c>
    </row>
    <row r="68" spans="1:3" x14ac:dyDescent="0.3">
      <c r="A68" s="6">
        <v>615</v>
      </c>
      <c r="B68" s="6" t="s">
        <v>76</v>
      </c>
      <c r="C68" s="6">
        <v>4540</v>
      </c>
    </row>
    <row r="69" spans="1:3" x14ac:dyDescent="0.3">
      <c r="A69" s="6">
        <v>621</v>
      </c>
      <c r="B69" s="6" t="s">
        <v>67</v>
      </c>
      <c r="C69" s="6">
        <v>9785</v>
      </c>
    </row>
    <row r="70" spans="1:3" x14ac:dyDescent="0.3">
      <c r="A70" s="6">
        <v>630</v>
      </c>
      <c r="B70" s="6" t="s">
        <v>72</v>
      </c>
      <c r="C70" s="6">
        <v>5968</v>
      </c>
    </row>
    <row r="71" spans="1:3" x14ac:dyDescent="0.3">
      <c r="A71" s="6">
        <v>657</v>
      </c>
      <c r="B71" s="6" t="s">
        <v>85</v>
      </c>
      <c r="C71" s="6">
        <v>34694</v>
      </c>
    </row>
    <row r="72" spans="1:3" x14ac:dyDescent="0.3">
      <c r="A72" s="6">
        <v>661</v>
      </c>
      <c r="B72" s="6" t="s">
        <v>86</v>
      </c>
      <c r="C72" s="6">
        <v>2242</v>
      </c>
    </row>
    <row r="73" spans="1:3" x14ac:dyDescent="0.3">
      <c r="A73" s="6">
        <v>665</v>
      </c>
      <c r="B73" s="6" t="s">
        <v>88</v>
      </c>
      <c r="C73" s="6">
        <v>372</v>
      </c>
    </row>
    <row r="74" spans="1:3" x14ac:dyDescent="0.3">
      <c r="A74" s="6">
        <v>671</v>
      </c>
      <c r="B74" s="6" t="s">
        <v>91</v>
      </c>
      <c r="C74" s="6">
        <v>6</v>
      </c>
    </row>
    <row r="75" spans="1:3" x14ac:dyDescent="0.3">
      <c r="A75" s="6">
        <v>706</v>
      </c>
      <c r="B75" s="6" t="s">
        <v>83</v>
      </c>
      <c r="C75" s="6">
        <v>287</v>
      </c>
    </row>
    <row r="76" spans="1:3" x14ac:dyDescent="0.3">
      <c r="A76" s="6">
        <v>707</v>
      </c>
      <c r="B76" s="6" t="s">
        <v>77</v>
      </c>
      <c r="C76" s="6">
        <v>1144</v>
      </c>
    </row>
    <row r="77" spans="1:3" x14ac:dyDescent="0.3">
      <c r="A77" s="6">
        <v>710</v>
      </c>
      <c r="B77" s="6" t="s">
        <v>74</v>
      </c>
      <c r="C77" s="6">
        <v>1427</v>
      </c>
    </row>
    <row r="78" spans="1:3" x14ac:dyDescent="0.3">
      <c r="A78" s="6">
        <v>727</v>
      </c>
      <c r="B78" s="6" t="s">
        <v>78</v>
      </c>
      <c r="C78" s="6">
        <v>0</v>
      </c>
    </row>
    <row r="79" spans="1:3" x14ac:dyDescent="0.3">
      <c r="A79" s="6">
        <v>730</v>
      </c>
      <c r="B79" s="6" t="s">
        <v>79</v>
      </c>
      <c r="C79" s="6">
        <v>6307</v>
      </c>
    </row>
    <row r="80" spans="1:3" x14ac:dyDescent="0.3">
      <c r="A80" s="6">
        <v>740</v>
      </c>
      <c r="B80" s="6" t="s">
        <v>81</v>
      </c>
      <c r="C80" s="6">
        <v>1124</v>
      </c>
    </row>
    <row r="81" spans="1:3" x14ac:dyDescent="0.3">
      <c r="A81" s="6">
        <v>741</v>
      </c>
      <c r="B81" s="6" t="s">
        <v>80</v>
      </c>
      <c r="C81" s="6">
        <v>13</v>
      </c>
    </row>
    <row r="82" spans="1:3" x14ac:dyDescent="0.3">
      <c r="A82" s="6">
        <v>746</v>
      </c>
      <c r="B82" s="6" t="s">
        <v>82</v>
      </c>
      <c r="C82" s="6">
        <v>567</v>
      </c>
    </row>
    <row r="83" spans="1:3" x14ac:dyDescent="0.3">
      <c r="A83" s="6">
        <v>751</v>
      </c>
      <c r="B83" s="6" t="s">
        <v>84</v>
      </c>
      <c r="C83" s="6">
        <v>133176</v>
      </c>
    </row>
    <row r="84" spans="1:3" x14ac:dyDescent="0.3">
      <c r="A84" s="6">
        <v>756</v>
      </c>
      <c r="B84" s="6" t="s">
        <v>87</v>
      </c>
      <c r="C84" s="6">
        <v>29</v>
      </c>
    </row>
    <row r="85" spans="1:3" x14ac:dyDescent="0.3">
      <c r="A85" s="6">
        <v>760</v>
      </c>
      <c r="B85" s="6" t="s">
        <v>89</v>
      </c>
      <c r="C85" s="6">
        <v>934</v>
      </c>
    </row>
    <row r="86" spans="1:3" x14ac:dyDescent="0.3">
      <c r="A86" s="6">
        <v>766</v>
      </c>
      <c r="B86" s="6" t="s">
        <v>75</v>
      </c>
      <c r="C86" s="6">
        <v>993</v>
      </c>
    </row>
    <row r="87" spans="1:3" x14ac:dyDescent="0.3">
      <c r="A87" s="6">
        <v>773</v>
      </c>
      <c r="B87" s="6" t="s">
        <v>99</v>
      </c>
      <c r="C87" s="6">
        <v>177</v>
      </c>
    </row>
    <row r="88" spans="1:3" x14ac:dyDescent="0.3">
      <c r="A88" s="6">
        <v>779</v>
      </c>
      <c r="B88" s="6" t="s">
        <v>90</v>
      </c>
      <c r="C88" s="6">
        <v>1896</v>
      </c>
    </row>
    <row r="89" spans="1:3" x14ac:dyDescent="0.3">
      <c r="A89" s="6">
        <v>787</v>
      </c>
      <c r="B89" s="6" t="s">
        <v>101</v>
      </c>
      <c r="C89" s="6">
        <v>1974</v>
      </c>
    </row>
    <row r="90" spans="1:3" x14ac:dyDescent="0.3">
      <c r="A90" s="6">
        <v>791</v>
      </c>
      <c r="B90" s="6" t="s">
        <v>92</v>
      </c>
      <c r="C90" s="6">
        <v>19413</v>
      </c>
    </row>
    <row r="91" spans="1:3" x14ac:dyDescent="0.3">
      <c r="A91" s="6">
        <v>810</v>
      </c>
      <c r="B91" s="6" t="s">
        <v>93</v>
      </c>
      <c r="C91" s="6">
        <v>1665</v>
      </c>
    </row>
    <row r="92" spans="1:3" x14ac:dyDescent="0.3">
      <c r="A92" s="6">
        <v>813</v>
      </c>
      <c r="B92" s="6" t="s">
        <v>94</v>
      </c>
      <c r="C92" s="6">
        <v>2511</v>
      </c>
    </row>
    <row r="93" spans="1:3" x14ac:dyDescent="0.3">
      <c r="A93" s="6">
        <v>820</v>
      </c>
      <c r="B93" s="6" t="s">
        <v>108</v>
      </c>
      <c r="C93" s="6">
        <v>0</v>
      </c>
    </row>
    <row r="94" spans="1:3" x14ac:dyDescent="0.3">
      <c r="A94" s="6">
        <v>825</v>
      </c>
      <c r="B94" s="6" t="s">
        <v>97</v>
      </c>
      <c r="C94" s="6">
        <v>0</v>
      </c>
    </row>
    <row r="95" spans="1:3" x14ac:dyDescent="0.3">
      <c r="A95" s="6">
        <v>840</v>
      </c>
      <c r="B95" s="6" t="s">
        <v>100</v>
      </c>
      <c r="C95" s="6">
        <v>48</v>
      </c>
    </row>
    <row r="96" spans="1:3" x14ac:dyDescent="0.3">
      <c r="A96" s="6">
        <v>846</v>
      </c>
      <c r="B96" s="6" t="s">
        <v>98</v>
      </c>
      <c r="C96" s="6">
        <v>1535</v>
      </c>
    </row>
    <row r="97" spans="1:3" x14ac:dyDescent="0.3">
      <c r="A97" s="6">
        <v>849</v>
      </c>
      <c r="B97" s="6" t="s">
        <v>96</v>
      </c>
      <c r="C97" s="6">
        <v>359</v>
      </c>
    </row>
    <row r="98" spans="1:3" x14ac:dyDescent="0.3">
      <c r="A98" s="6">
        <v>851</v>
      </c>
      <c r="B98" s="6" t="s">
        <v>102</v>
      </c>
      <c r="C98" s="6">
        <v>26091</v>
      </c>
    </row>
    <row r="99" spans="1:3" x14ac:dyDescent="0.3">
      <c r="A99" s="6">
        <v>860</v>
      </c>
      <c r="B99" s="6" t="s">
        <v>95</v>
      </c>
      <c r="C99" s="6">
        <v>5971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C3ACA-8FBE-4921-B046-B33F14AD99DC}">
  <dimension ref="A1:BD115"/>
  <sheetViews>
    <sheetView tabSelected="1" topLeftCell="J1" zoomScale="92" zoomScaleNormal="92" workbookViewId="0">
      <selection activeCell="BD18" sqref="BD18"/>
    </sheetView>
  </sheetViews>
  <sheetFormatPr defaultRowHeight="14.4" x14ac:dyDescent="0.3"/>
  <cols>
    <col min="2" max="2" width="13.44140625" bestFit="1" customWidth="1"/>
    <col min="44" max="44" width="10.44140625" style="14" customWidth="1"/>
    <col min="56" max="56" width="10.21875" bestFit="1" customWidth="1"/>
  </cols>
  <sheetData>
    <row r="1" spans="1:55" ht="15.6" x14ac:dyDescent="0.3">
      <c r="A1" s="8" t="str">
        <f>"Bilagstabel 1: Udligningsbeløb statsgaranti "&amp;aar</f>
        <v>Bilagstabel 1: Udligningsbeløb statsgaranti 2026</v>
      </c>
      <c r="B1" s="9"/>
      <c r="C1" s="10"/>
      <c r="D1" s="10"/>
      <c r="E1" s="11"/>
      <c r="F1" s="10"/>
      <c r="G1" s="10" t="s">
        <v>114</v>
      </c>
      <c r="H1" s="10"/>
      <c r="I1" s="10"/>
      <c r="J1" s="10"/>
      <c r="K1" s="10"/>
      <c r="L1" s="10"/>
      <c r="M1" s="12"/>
      <c r="N1" s="12" t="s">
        <v>115</v>
      </c>
      <c r="O1" s="12"/>
      <c r="P1" s="12"/>
      <c r="Q1" s="10"/>
      <c r="R1" s="10" t="s">
        <v>116</v>
      </c>
      <c r="S1" s="10"/>
      <c r="T1" s="51" t="s">
        <v>117</v>
      </c>
      <c r="U1" s="52"/>
      <c r="V1" s="52"/>
      <c r="W1" s="52"/>
      <c r="X1" s="52"/>
      <c r="Y1" s="52"/>
      <c r="Z1" s="52"/>
      <c r="AA1" s="52"/>
      <c r="AB1" s="52"/>
      <c r="AC1" s="52"/>
      <c r="AD1" s="52"/>
      <c r="AE1" s="53"/>
      <c r="AF1" s="45" t="s">
        <v>118</v>
      </c>
      <c r="AG1" s="46"/>
      <c r="AH1" s="46"/>
      <c r="AI1" s="46"/>
      <c r="AJ1" s="46"/>
      <c r="AK1" s="46"/>
      <c r="AL1" s="46"/>
      <c r="AM1" s="46"/>
      <c r="AN1" s="46"/>
      <c r="AO1" s="46"/>
      <c r="AP1" s="47"/>
      <c r="AQ1" s="13"/>
      <c r="AR1" s="13"/>
      <c r="AS1" s="48" t="s">
        <v>119</v>
      </c>
      <c r="AT1" s="49"/>
      <c r="AU1" s="49"/>
      <c r="AV1" s="49"/>
      <c r="AW1" s="49"/>
      <c r="AX1" s="49"/>
      <c r="AY1" s="49"/>
      <c r="AZ1" s="49"/>
      <c r="BA1" s="49"/>
      <c r="BB1" s="49"/>
      <c r="BC1" s="50"/>
    </row>
    <row r="2" spans="1:55" ht="9" customHeight="1" x14ac:dyDescent="0.3">
      <c r="A2" s="14"/>
      <c r="B2" s="14"/>
      <c r="C2" s="15">
        <v>1</v>
      </c>
      <c r="D2" s="15">
        <f>+C2+1</f>
        <v>2</v>
      </c>
      <c r="E2" s="15">
        <f t="shared" ref="E2:L2" si="0">+D2+1</f>
        <v>3</v>
      </c>
      <c r="F2" s="15">
        <f t="shared" si="0"/>
        <v>4</v>
      </c>
      <c r="G2" s="15">
        <f t="shared" si="0"/>
        <v>5</v>
      </c>
      <c r="H2" s="15">
        <f t="shared" si="0"/>
        <v>6</v>
      </c>
      <c r="I2" s="15">
        <f t="shared" si="0"/>
        <v>7</v>
      </c>
      <c r="J2" s="15">
        <f t="shared" si="0"/>
        <v>8</v>
      </c>
      <c r="K2" s="15">
        <f t="shared" si="0"/>
        <v>9</v>
      </c>
      <c r="L2" s="15">
        <f t="shared" si="0"/>
        <v>10</v>
      </c>
      <c r="M2" s="16">
        <v>1</v>
      </c>
      <c r="N2" s="16">
        <f>+M2+1</f>
        <v>2</v>
      </c>
      <c r="O2" s="16">
        <f t="shared" ref="O2:P2" si="1">+N2+1</f>
        <v>3</v>
      </c>
      <c r="P2" s="16">
        <f t="shared" si="1"/>
        <v>4</v>
      </c>
      <c r="Q2" s="17">
        <v>1</v>
      </c>
      <c r="R2" s="18">
        <f>+Q2+1</f>
        <v>2</v>
      </c>
      <c r="S2" s="19">
        <f>+R2+1</f>
        <v>3</v>
      </c>
      <c r="T2" s="16">
        <v>1</v>
      </c>
      <c r="U2" s="16">
        <f>+T2+1</f>
        <v>2</v>
      </c>
      <c r="V2" s="16">
        <f t="shared" ref="V2:AE2" si="2">+U2+1</f>
        <v>3</v>
      </c>
      <c r="W2" s="16">
        <f t="shared" si="2"/>
        <v>4</v>
      </c>
      <c r="X2" s="16">
        <f t="shared" si="2"/>
        <v>5</v>
      </c>
      <c r="Y2" s="16">
        <f t="shared" si="2"/>
        <v>6</v>
      </c>
      <c r="Z2" s="16">
        <f t="shared" si="2"/>
        <v>7</v>
      </c>
      <c r="AA2" s="16">
        <f t="shared" si="2"/>
        <v>8</v>
      </c>
      <c r="AB2" s="16">
        <f t="shared" si="2"/>
        <v>9</v>
      </c>
      <c r="AC2" s="16">
        <f t="shared" si="2"/>
        <v>10</v>
      </c>
      <c r="AD2" s="16">
        <f t="shared" si="2"/>
        <v>11</v>
      </c>
      <c r="AE2" s="16">
        <f t="shared" si="2"/>
        <v>12</v>
      </c>
      <c r="AF2" s="16">
        <v>1</v>
      </c>
      <c r="AG2" s="16">
        <f t="shared" ref="AG2:AQ2" si="3">+AF2+1</f>
        <v>2</v>
      </c>
      <c r="AH2" s="16">
        <f t="shared" si="3"/>
        <v>3</v>
      </c>
      <c r="AI2" s="16">
        <f t="shared" si="3"/>
        <v>4</v>
      </c>
      <c r="AJ2" s="16">
        <f t="shared" si="3"/>
        <v>5</v>
      </c>
      <c r="AK2" s="16">
        <f t="shared" si="3"/>
        <v>6</v>
      </c>
      <c r="AL2" s="16">
        <f t="shared" si="3"/>
        <v>7</v>
      </c>
      <c r="AM2" s="16">
        <f t="shared" si="3"/>
        <v>8</v>
      </c>
      <c r="AN2" s="16">
        <f t="shared" si="3"/>
        <v>9</v>
      </c>
      <c r="AO2" s="16">
        <f t="shared" si="3"/>
        <v>10</v>
      </c>
      <c r="AP2" s="16">
        <f t="shared" si="3"/>
        <v>11</v>
      </c>
      <c r="AQ2" s="16">
        <f t="shared" si="3"/>
        <v>12</v>
      </c>
      <c r="AR2" s="16">
        <v>13</v>
      </c>
      <c r="AS2" s="16">
        <v>1</v>
      </c>
      <c r="AT2" s="16">
        <f t="shared" ref="AT2:BC2" si="4">+AS2+1</f>
        <v>2</v>
      </c>
      <c r="AU2" s="16">
        <f t="shared" si="4"/>
        <v>3</v>
      </c>
      <c r="AV2" s="16">
        <f t="shared" si="4"/>
        <v>4</v>
      </c>
      <c r="AW2" s="16">
        <f t="shared" si="4"/>
        <v>5</v>
      </c>
      <c r="AX2" s="16">
        <f t="shared" si="4"/>
        <v>6</v>
      </c>
      <c r="AY2" s="16">
        <f t="shared" si="4"/>
        <v>7</v>
      </c>
      <c r="AZ2" s="16">
        <f t="shared" si="4"/>
        <v>8</v>
      </c>
      <c r="BA2" s="16">
        <f t="shared" si="4"/>
        <v>9</v>
      </c>
      <c r="BB2" s="16">
        <f>+BA2+1</f>
        <v>10</v>
      </c>
      <c r="BC2" s="16">
        <f t="shared" si="4"/>
        <v>11</v>
      </c>
    </row>
    <row r="3" spans="1:55" x14ac:dyDescent="0.3">
      <c r="A3" s="20" t="s">
        <v>120</v>
      </c>
      <c r="B3" s="21" t="s">
        <v>121</v>
      </c>
      <c r="C3" s="20" t="s">
        <v>122</v>
      </c>
      <c r="D3" s="20" t="s">
        <v>123</v>
      </c>
      <c r="E3" s="20" t="s">
        <v>123</v>
      </c>
      <c r="F3" s="20" t="s">
        <v>124</v>
      </c>
      <c r="G3" s="20" t="s">
        <v>125</v>
      </c>
      <c r="H3" s="20" t="s">
        <v>126</v>
      </c>
      <c r="I3" s="20" t="s">
        <v>122</v>
      </c>
      <c r="J3" s="20" t="s">
        <v>123</v>
      </c>
      <c r="K3" s="20" t="s">
        <v>124</v>
      </c>
      <c r="L3" s="20" t="s">
        <v>127</v>
      </c>
      <c r="M3" s="20" t="s">
        <v>128</v>
      </c>
      <c r="N3" s="20" t="s">
        <v>129</v>
      </c>
      <c r="O3" s="20" t="s">
        <v>122</v>
      </c>
      <c r="P3" s="20" t="s">
        <v>122</v>
      </c>
      <c r="Q3" s="20" t="s">
        <v>130</v>
      </c>
      <c r="R3" s="20" t="s">
        <v>131</v>
      </c>
      <c r="S3" s="20" t="s">
        <v>131</v>
      </c>
      <c r="T3" s="20" t="s">
        <v>124</v>
      </c>
      <c r="U3" s="20" t="s">
        <v>132</v>
      </c>
      <c r="V3" s="20" t="s">
        <v>128</v>
      </c>
      <c r="W3" s="20" t="s">
        <v>128</v>
      </c>
      <c r="X3" s="20" t="s">
        <v>128</v>
      </c>
      <c r="Y3" s="20" t="s">
        <v>128</v>
      </c>
      <c r="Z3" s="20" t="s">
        <v>128</v>
      </c>
      <c r="AA3" s="20" t="s">
        <v>128</v>
      </c>
      <c r="AB3" s="20" t="s">
        <v>128</v>
      </c>
      <c r="AC3" s="20" t="s">
        <v>129</v>
      </c>
      <c r="AD3" s="20" t="s">
        <v>128</v>
      </c>
      <c r="AE3" s="20" t="s">
        <v>128</v>
      </c>
      <c r="AF3" s="20" t="s">
        <v>128</v>
      </c>
      <c r="AG3" s="20" t="s">
        <v>128</v>
      </c>
      <c r="AH3" s="20" t="s">
        <v>128</v>
      </c>
      <c r="AI3" s="20" t="s">
        <v>128</v>
      </c>
      <c r="AJ3" s="20" t="s">
        <v>128</v>
      </c>
      <c r="AK3" s="20" t="s">
        <v>128</v>
      </c>
      <c r="AL3" s="20" t="s">
        <v>128</v>
      </c>
      <c r="AM3" s="20" t="s">
        <v>133</v>
      </c>
      <c r="AN3" s="20" t="s">
        <v>133</v>
      </c>
      <c r="AO3" s="20" t="s">
        <v>128</v>
      </c>
      <c r="AP3" s="20" t="s">
        <v>134</v>
      </c>
      <c r="AQ3" s="20" t="s">
        <v>135</v>
      </c>
      <c r="AR3" s="20" t="s">
        <v>317</v>
      </c>
      <c r="AS3" s="20" t="s">
        <v>136</v>
      </c>
      <c r="AT3" s="20" t="s">
        <v>136</v>
      </c>
      <c r="AU3" s="20" t="s">
        <v>137</v>
      </c>
      <c r="AV3" s="20" t="s">
        <v>137</v>
      </c>
      <c r="AW3" s="20" t="s">
        <v>137</v>
      </c>
      <c r="AX3" s="20" t="s">
        <v>137</v>
      </c>
      <c r="AY3" s="20" t="s">
        <v>138</v>
      </c>
      <c r="AZ3" s="20" t="s">
        <v>136</v>
      </c>
      <c r="BA3" s="20" t="s">
        <v>136</v>
      </c>
      <c r="BB3" s="20"/>
      <c r="BC3" s="20"/>
    </row>
    <row r="4" spans="1:55" x14ac:dyDescent="0.3">
      <c r="A4" s="22"/>
      <c r="B4" s="22"/>
      <c r="C4" s="22" t="s">
        <v>139</v>
      </c>
      <c r="D4" s="22" t="s">
        <v>140</v>
      </c>
      <c r="E4" s="22" t="s">
        <v>140</v>
      </c>
      <c r="F4" s="22" t="s">
        <v>141</v>
      </c>
      <c r="G4" s="22" t="s">
        <v>142</v>
      </c>
      <c r="H4" s="22" t="s">
        <v>143</v>
      </c>
      <c r="I4" s="22" t="s">
        <v>139</v>
      </c>
      <c r="J4" s="22" t="s">
        <v>144</v>
      </c>
      <c r="K4" s="22" t="s">
        <v>141</v>
      </c>
      <c r="L4" s="22" t="s">
        <v>145</v>
      </c>
      <c r="M4" s="22" t="s">
        <v>146</v>
      </c>
      <c r="N4" s="22" t="s">
        <v>146</v>
      </c>
      <c r="O4" s="22" t="s">
        <v>139</v>
      </c>
      <c r="P4" s="22" t="s">
        <v>139</v>
      </c>
      <c r="Q4" s="22" t="s">
        <v>147</v>
      </c>
      <c r="R4" s="22" t="s">
        <v>147</v>
      </c>
      <c r="S4" s="22" t="s">
        <v>147</v>
      </c>
      <c r="T4" s="22" t="s">
        <v>148</v>
      </c>
      <c r="U4" s="20" t="s">
        <v>149</v>
      </c>
      <c r="V4" s="22" t="s">
        <v>150</v>
      </c>
      <c r="W4" s="22" t="s">
        <v>150</v>
      </c>
      <c r="X4" s="22" t="s">
        <v>150</v>
      </c>
      <c r="Y4" s="22" t="s">
        <v>150</v>
      </c>
      <c r="Z4" s="22" t="s">
        <v>150</v>
      </c>
      <c r="AA4" s="22" t="s">
        <v>150</v>
      </c>
      <c r="AB4" s="22" t="s">
        <v>150</v>
      </c>
      <c r="AC4" s="22" t="s">
        <v>150</v>
      </c>
      <c r="AD4" s="22" t="s">
        <v>150</v>
      </c>
      <c r="AE4" s="22" t="s">
        <v>146</v>
      </c>
      <c r="AF4" s="22" t="s">
        <v>150</v>
      </c>
      <c r="AG4" s="22" t="s">
        <v>150</v>
      </c>
      <c r="AH4" s="22" t="s">
        <v>151</v>
      </c>
      <c r="AI4" s="22" t="s">
        <v>150</v>
      </c>
      <c r="AJ4" s="22" t="s">
        <v>150</v>
      </c>
      <c r="AK4" s="22" t="s">
        <v>150</v>
      </c>
      <c r="AL4" s="22" t="s">
        <v>150</v>
      </c>
      <c r="AM4" s="22" t="s">
        <v>152</v>
      </c>
      <c r="AN4" s="22" t="s">
        <v>152</v>
      </c>
      <c r="AO4" s="22" t="s">
        <v>150</v>
      </c>
      <c r="AP4" s="22" t="s">
        <v>153</v>
      </c>
      <c r="AQ4" s="22" t="s">
        <v>154</v>
      </c>
      <c r="AR4" s="22" t="s">
        <v>318</v>
      </c>
      <c r="AS4" s="22" t="s">
        <v>155</v>
      </c>
      <c r="AT4" s="22" t="s">
        <v>155</v>
      </c>
      <c r="AU4" s="22" t="s">
        <v>156</v>
      </c>
      <c r="AV4" s="22" t="s">
        <v>156</v>
      </c>
      <c r="AW4" s="22" t="s">
        <v>156</v>
      </c>
      <c r="AX4" s="22" t="s">
        <v>156</v>
      </c>
      <c r="AY4" s="22" t="s">
        <v>157</v>
      </c>
      <c r="AZ4" s="22" t="s">
        <v>158</v>
      </c>
      <c r="BA4" s="22" t="s">
        <v>158</v>
      </c>
      <c r="BB4" s="22" t="s">
        <v>159</v>
      </c>
      <c r="BC4" s="22" t="s">
        <v>159</v>
      </c>
    </row>
    <row r="5" spans="1:55" x14ac:dyDescent="0.3">
      <c r="A5" s="22"/>
      <c r="B5" s="22"/>
      <c r="C5" s="22" t="s">
        <v>160</v>
      </c>
      <c r="D5" s="22" t="s">
        <v>161</v>
      </c>
      <c r="E5" s="22" t="s">
        <v>161</v>
      </c>
      <c r="F5" s="22" t="s">
        <v>160</v>
      </c>
      <c r="G5" s="22" t="s">
        <v>139</v>
      </c>
      <c r="H5" s="22" t="s">
        <v>146</v>
      </c>
      <c r="I5" s="22" t="s">
        <v>162</v>
      </c>
      <c r="J5" s="22" t="s">
        <v>145</v>
      </c>
      <c r="K5" s="22" t="s">
        <v>160</v>
      </c>
      <c r="L5" s="22" t="s">
        <v>163</v>
      </c>
      <c r="M5" s="22" t="s">
        <v>164</v>
      </c>
      <c r="N5" s="22" t="s">
        <v>164</v>
      </c>
      <c r="O5" s="22" t="s">
        <v>160</v>
      </c>
      <c r="P5" s="22" t="s">
        <v>160</v>
      </c>
      <c r="Q5" s="22" t="s">
        <v>165</v>
      </c>
      <c r="R5" s="22" t="s">
        <v>165</v>
      </c>
      <c r="S5" s="22" t="s">
        <v>165</v>
      </c>
      <c r="T5" s="22" t="s">
        <v>165</v>
      </c>
      <c r="U5" s="22" t="s">
        <v>148</v>
      </c>
      <c r="V5" s="22" t="s">
        <v>166</v>
      </c>
      <c r="W5" s="22" t="s">
        <v>167</v>
      </c>
      <c r="X5" s="22" t="s">
        <v>168</v>
      </c>
      <c r="Y5" s="22" t="s">
        <v>169</v>
      </c>
      <c r="Z5" s="22" t="s">
        <v>170</v>
      </c>
      <c r="AA5" s="22" t="s">
        <v>171</v>
      </c>
      <c r="AB5" s="22" t="s">
        <v>171</v>
      </c>
      <c r="AC5" s="22" t="s">
        <v>171</v>
      </c>
      <c r="AD5" s="22" t="s">
        <v>172</v>
      </c>
      <c r="AE5" s="22" t="s">
        <v>173</v>
      </c>
      <c r="AF5" s="22" t="s">
        <v>174</v>
      </c>
      <c r="AG5" s="22" t="s">
        <v>175</v>
      </c>
      <c r="AH5" s="22" t="s">
        <v>161</v>
      </c>
      <c r="AI5" s="22" t="s">
        <v>145</v>
      </c>
      <c r="AJ5" s="22" t="s">
        <v>145</v>
      </c>
      <c r="AK5" s="22" t="s">
        <v>176</v>
      </c>
      <c r="AL5" s="22" t="s">
        <v>176</v>
      </c>
      <c r="AM5" s="22" t="s">
        <v>177</v>
      </c>
      <c r="AN5" s="22" t="s">
        <v>177</v>
      </c>
      <c r="AO5" s="22" t="s">
        <v>178</v>
      </c>
      <c r="AP5" s="22" t="s">
        <v>179</v>
      </c>
      <c r="AQ5" s="22" t="s">
        <v>180</v>
      </c>
      <c r="AR5" s="22" t="s">
        <v>319</v>
      </c>
      <c r="AS5" s="22" t="s">
        <v>165</v>
      </c>
      <c r="AT5" s="22" t="s">
        <v>165</v>
      </c>
      <c r="AU5" s="22" t="s">
        <v>165</v>
      </c>
      <c r="AV5" s="22" t="s">
        <v>165</v>
      </c>
      <c r="AW5" s="22" t="s">
        <v>165</v>
      </c>
      <c r="AX5" s="22" t="s">
        <v>165</v>
      </c>
      <c r="AY5" s="22" t="s">
        <v>165</v>
      </c>
      <c r="AZ5" s="22" t="s">
        <v>181</v>
      </c>
      <c r="BA5" s="22" t="s">
        <v>181</v>
      </c>
      <c r="BB5" s="22"/>
      <c r="BC5" s="22"/>
    </row>
    <row r="6" spans="1:55" x14ac:dyDescent="0.3">
      <c r="A6" s="22"/>
      <c r="B6" s="22"/>
      <c r="C6" s="22" t="s">
        <v>182</v>
      </c>
      <c r="D6" s="22" t="s">
        <v>183</v>
      </c>
      <c r="E6" s="22" t="s">
        <v>183</v>
      </c>
      <c r="F6" s="22" t="s">
        <v>184</v>
      </c>
      <c r="G6" s="22"/>
      <c r="H6" s="22" t="s">
        <v>185</v>
      </c>
      <c r="I6" s="22" t="s">
        <v>186</v>
      </c>
      <c r="J6" s="22" t="s">
        <v>161</v>
      </c>
      <c r="K6" s="22" t="s">
        <v>184</v>
      </c>
      <c r="L6" s="22" t="s">
        <v>177</v>
      </c>
      <c r="M6" s="22" t="s">
        <v>187</v>
      </c>
      <c r="N6" s="22" t="s">
        <v>187</v>
      </c>
      <c r="O6" s="22" t="s">
        <v>188</v>
      </c>
      <c r="P6" s="22" t="s">
        <v>189</v>
      </c>
      <c r="Q6" s="22"/>
      <c r="R6" s="22" t="s">
        <v>146</v>
      </c>
      <c r="S6" s="22" t="s">
        <v>146</v>
      </c>
      <c r="T6" s="22"/>
      <c r="U6" s="22" t="s">
        <v>165</v>
      </c>
      <c r="V6" s="22" t="s">
        <v>190</v>
      </c>
      <c r="W6" s="22" t="s">
        <v>191</v>
      </c>
      <c r="X6" s="22" t="s">
        <v>190</v>
      </c>
      <c r="Y6" s="22" t="s">
        <v>192</v>
      </c>
      <c r="Z6" s="22" t="s">
        <v>193</v>
      </c>
      <c r="AA6" s="22" t="s">
        <v>194</v>
      </c>
      <c r="AB6" s="22" t="s">
        <v>195</v>
      </c>
      <c r="AC6" s="22" t="s">
        <v>195</v>
      </c>
      <c r="AD6" s="22" t="s">
        <v>196</v>
      </c>
      <c r="AE6" s="22" t="s">
        <v>197</v>
      </c>
      <c r="AF6" s="22" t="s">
        <v>198</v>
      </c>
      <c r="AG6" s="22" t="s">
        <v>199</v>
      </c>
      <c r="AH6" s="22" t="s">
        <v>183</v>
      </c>
      <c r="AI6" s="22" t="s">
        <v>161</v>
      </c>
      <c r="AJ6" s="22" t="s">
        <v>161</v>
      </c>
      <c r="AK6" s="22" t="s">
        <v>200</v>
      </c>
      <c r="AL6" s="22" t="s">
        <v>200</v>
      </c>
      <c r="AM6" s="22" t="s">
        <v>146</v>
      </c>
      <c r="AN6" s="22" t="s">
        <v>146</v>
      </c>
      <c r="AO6" s="22" t="s">
        <v>201</v>
      </c>
      <c r="AP6" s="22" t="s">
        <v>202</v>
      </c>
      <c r="AQ6" s="22" t="s">
        <v>203</v>
      </c>
      <c r="AR6" s="22" t="s">
        <v>320</v>
      </c>
      <c r="AS6" s="22" t="s">
        <v>146</v>
      </c>
      <c r="AT6" s="22" t="s">
        <v>146</v>
      </c>
      <c r="AU6" s="22" t="s">
        <v>146</v>
      </c>
      <c r="AV6" s="22" t="s">
        <v>146</v>
      </c>
      <c r="AW6" s="22" t="s">
        <v>146</v>
      </c>
      <c r="AX6" s="22" t="s">
        <v>146</v>
      </c>
      <c r="AY6" s="22" t="s">
        <v>146</v>
      </c>
      <c r="AZ6" s="22" t="s">
        <v>204</v>
      </c>
      <c r="BA6" s="22" t="s">
        <v>204</v>
      </c>
      <c r="BB6" s="22"/>
      <c r="BC6" s="22"/>
    </row>
    <row r="7" spans="1:55" x14ac:dyDescent="0.3">
      <c r="A7" s="22"/>
      <c r="B7" s="22"/>
      <c r="C7" s="22" t="s">
        <v>205</v>
      </c>
      <c r="D7" s="22" t="s">
        <v>206</v>
      </c>
      <c r="E7" s="22" t="s">
        <v>207</v>
      </c>
      <c r="F7" s="22" t="s">
        <v>146</v>
      </c>
      <c r="G7" s="22"/>
      <c r="H7" s="22" t="s">
        <v>142</v>
      </c>
      <c r="I7" s="22"/>
      <c r="J7" s="22" t="s">
        <v>183</v>
      </c>
      <c r="K7" s="22" t="s">
        <v>146</v>
      </c>
      <c r="L7" s="22"/>
      <c r="M7" s="22" t="s">
        <v>208</v>
      </c>
      <c r="N7" s="22" t="s">
        <v>208</v>
      </c>
      <c r="O7" s="22" t="s">
        <v>209</v>
      </c>
      <c r="P7" s="22" t="s">
        <v>205</v>
      </c>
      <c r="Q7" s="22"/>
      <c r="R7" s="22" t="s">
        <v>210</v>
      </c>
      <c r="S7" s="22" t="s">
        <v>211</v>
      </c>
      <c r="T7" s="22"/>
      <c r="U7" s="22"/>
      <c r="V7" s="22" t="s">
        <v>212</v>
      </c>
      <c r="W7" s="22" t="s">
        <v>192</v>
      </c>
      <c r="X7" s="22" t="s">
        <v>192</v>
      </c>
      <c r="Y7" s="22" t="s">
        <v>213</v>
      </c>
      <c r="Z7" s="22" t="s">
        <v>160</v>
      </c>
      <c r="AA7" s="22" t="s">
        <v>208</v>
      </c>
      <c r="AB7" s="22" t="s">
        <v>214</v>
      </c>
      <c r="AC7" s="22" t="s">
        <v>214</v>
      </c>
      <c r="AD7" s="22" t="s">
        <v>145</v>
      </c>
      <c r="AE7" s="22" t="s">
        <v>215</v>
      </c>
      <c r="AF7" s="22" t="s">
        <v>216</v>
      </c>
      <c r="AG7" s="22" t="s">
        <v>217</v>
      </c>
      <c r="AH7" s="22" t="s">
        <v>175</v>
      </c>
      <c r="AI7" s="22" t="s">
        <v>183</v>
      </c>
      <c r="AJ7" s="22" t="s">
        <v>218</v>
      </c>
      <c r="AK7" s="22" t="s">
        <v>160</v>
      </c>
      <c r="AL7" s="22" t="s">
        <v>160</v>
      </c>
      <c r="AM7" s="22" t="s">
        <v>219</v>
      </c>
      <c r="AN7" s="22" t="s">
        <v>219</v>
      </c>
      <c r="AO7" s="22"/>
      <c r="AP7" s="22" t="s">
        <v>220</v>
      </c>
      <c r="AQ7" s="22" t="s">
        <v>221</v>
      </c>
      <c r="AR7" s="22" t="s">
        <v>321</v>
      </c>
      <c r="AS7" s="22" t="s">
        <v>222</v>
      </c>
      <c r="AT7" s="22" t="s">
        <v>222</v>
      </c>
      <c r="AU7" s="22" t="s">
        <v>222</v>
      </c>
      <c r="AV7" s="22" t="s">
        <v>222</v>
      </c>
      <c r="AW7" s="22" t="s">
        <v>222</v>
      </c>
      <c r="AX7" s="22" t="s">
        <v>222</v>
      </c>
      <c r="AY7" s="22" t="s">
        <v>222</v>
      </c>
      <c r="AZ7" s="22" t="s">
        <v>223</v>
      </c>
      <c r="BA7" s="22" t="s">
        <v>223</v>
      </c>
      <c r="BB7" s="22"/>
      <c r="BC7" s="22"/>
    </row>
    <row r="8" spans="1:55" x14ac:dyDescent="0.3">
      <c r="A8" s="22"/>
      <c r="B8" s="22"/>
      <c r="C8" s="22" t="s">
        <v>224</v>
      </c>
      <c r="D8" s="22" t="s">
        <v>182</v>
      </c>
      <c r="E8" s="22" t="s">
        <v>182</v>
      </c>
      <c r="F8" s="22" t="s">
        <v>182</v>
      </c>
      <c r="G8" s="22"/>
      <c r="H8" s="22" t="s">
        <v>139</v>
      </c>
      <c r="I8" s="22"/>
      <c r="J8" s="22" t="s">
        <v>207</v>
      </c>
      <c r="K8" s="22" t="s">
        <v>162</v>
      </c>
      <c r="L8" s="22"/>
      <c r="M8" s="22" t="s">
        <v>225</v>
      </c>
      <c r="N8" s="22" t="s">
        <v>225</v>
      </c>
      <c r="O8" s="22" t="s">
        <v>226</v>
      </c>
      <c r="P8" s="22" t="s">
        <v>227</v>
      </c>
      <c r="Q8" s="22"/>
      <c r="R8" s="22" t="s">
        <v>228</v>
      </c>
      <c r="S8" s="22"/>
      <c r="T8" s="22"/>
      <c r="U8" s="22"/>
      <c r="V8" s="22" t="s">
        <v>229</v>
      </c>
      <c r="W8" s="22" t="s">
        <v>230</v>
      </c>
      <c r="X8" s="22" t="s">
        <v>213</v>
      </c>
      <c r="Y8" s="22"/>
      <c r="Z8" s="22" t="s">
        <v>231</v>
      </c>
      <c r="AA8" s="22" t="s">
        <v>232</v>
      </c>
      <c r="AB8" s="22" t="s">
        <v>145</v>
      </c>
      <c r="AC8" s="22" t="s">
        <v>145</v>
      </c>
      <c r="AD8" s="22" t="s">
        <v>161</v>
      </c>
      <c r="AE8" s="22" t="s">
        <v>233</v>
      </c>
      <c r="AF8" s="22"/>
      <c r="AG8" s="22" t="s">
        <v>145</v>
      </c>
      <c r="AH8" s="22" t="s">
        <v>234</v>
      </c>
      <c r="AI8" s="22" t="s">
        <v>235</v>
      </c>
      <c r="AJ8" s="22" t="s">
        <v>236</v>
      </c>
      <c r="AK8" s="22" t="s">
        <v>237</v>
      </c>
      <c r="AL8" s="22" t="s">
        <v>237</v>
      </c>
      <c r="AM8" s="22" t="s">
        <v>237</v>
      </c>
      <c r="AN8" s="22" t="s">
        <v>237</v>
      </c>
      <c r="AO8" s="22"/>
      <c r="AP8" s="22"/>
      <c r="AQ8" s="22" t="s">
        <v>238</v>
      </c>
      <c r="AR8" s="22" t="s">
        <v>322</v>
      </c>
      <c r="AS8" s="22" t="s">
        <v>176</v>
      </c>
      <c r="AT8" s="22" t="s">
        <v>176</v>
      </c>
      <c r="AU8" s="22" t="s">
        <v>176</v>
      </c>
      <c r="AV8" s="22" t="s">
        <v>176</v>
      </c>
      <c r="AW8" s="22" t="s">
        <v>176</v>
      </c>
      <c r="AX8" s="22" t="s">
        <v>176</v>
      </c>
      <c r="AY8" s="22" t="s">
        <v>176</v>
      </c>
      <c r="AZ8" s="22" t="s">
        <v>222</v>
      </c>
      <c r="BA8" s="22" t="s">
        <v>222</v>
      </c>
      <c r="BB8" s="22"/>
      <c r="BC8" s="22"/>
    </row>
    <row r="9" spans="1:55" x14ac:dyDescent="0.3">
      <c r="A9" s="22"/>
      <c r="B9" s="22"/>
      <c r="C9" s="22"/>
      <c r="D9" s="22" t="s">
        <v>205</v>
      </c>
      <c r="E9" s="22" t="s">
        <v>205</v>
      </c>
      <c r="F9" s="22" t="s">
        <v>205</v>
      </c>
      <c r="G9" s="22"/>
      <c r="H9" s="22"/>
      <c r="I9" s="22"/>
      <c r="J9" s="22" t="s">
        <v>162</v>
      </c>
      <c r="K9" s="22" t="s">
        <v>186</v>
      </c>
      <c r="L9" s="22"/>
      <c r="M9" s="22" t="s">
        <v>145</v>
      </c>
      <c r="N9" s="22" t="s">
        <v>145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 t="s">
        <v>239</v>
      </c>
      <c r="AA9" s="22" t="s">
        <v>145</v>
      </c>
      <c r="AB9" s="22" t="s">
        <v>161</v>
      </c>
      <c r="AC9" s="22" t="s">
        <v>161</v>
      </c>
      <c r="AD9" s="22"/>
      <c r="AE9" s="22" t="s">
        <v>240</v>
      </c>
      <c r="AF9" s="22"/>
      <c r="AG9" s="22" t="s">
        <v>161</v>
      </c>
      <c r="AH9" s="22" t="s">
        <v>241</v>
      </c>
      <c r="AI9" s="22" t="s">
        <v>242</v>
      </c>
      <c r="AJ9" s="22" t="s">
        <v>243</v>
      </c>
      <c r="AK9" s="22" t="s">
        <v>144</v>
      </c>
      <c r="AL9" s="22" t="s">
        <v>144</v>
      </c>
      <c r="AM9" s="22" t="s">
        <v>144</v>
      </c>
      <c r="AN9" s="22" t="s">
        <v>144</v>
      </c>
      <c r="AO9" s="22"/>
      <c r="AP9" s="22"/>
      <c r="AQ9" s="22" t="s">
        <v>244</v>
      </c>
      <c r="AR9" s="22" t="s">
        <v>323</v>
      </c>
      <c r="AS9" s="22" t="s">
        <v>245</v>
      </c>
      <c r="AT9" s="22" t="s">
        <v>245</v>
      </c>
      <c r="AU9" s="22" t="s">
        <v>245</v>
      </c>
      <c r="AV9" s="22" t="s">
        <v>245</v>
      </c>
      <c r="AW9" s="22" t="s">
        <v>245</v>
      </c>
      <c r="AX9" s="22" t="s">
        <v>245</v>
      </c>
      <c r="AY9" s="22" t="s">
        <v>245</v>
      </c>
      <c r="AZ9" s="22" t="s">
        <v>246</v>
      </c>
      <c r="BA9" s="22" t="s">
        <v>246</v>
      </c>
      <c r="BB9" s="22"/>
      <c r="BC9" s="22"/>
    </row>
    <row r="10" spans="1:55" x14ac:dyDescent="0.3">
      <c r="A10" s="22"/>
      <c r="B10" s="22"/>
      <c r="C10" s="22"/>
      <c r="D10" s="22" t="s">
        <v>224</v>
      </c>
      <c r="E10" s="22" t="s">
        <v>224</v>
      </c>
      <c r="F10" s="22" t="s">
        <v>224</v>
      </c>
      <c r="G10" s="22"/>
      <c r="H10" s="22"/>
      <c r="I10" s="22"/>
      <c r="J10" s="22" t="s">
        <v>186</v>
      </c>
      <c r="K10" s="22"/>
      <c r="L10" s="22"/>
      <c r="M10" s="22" t="s">
        <v>247</v>
      </c>
      <c r="N10" s="22" t="s">
        <v>247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 t="s">
        <v>192</v>
      </c>
      <c r="AA10" s="22" t="s">
        <v>161</v>
      </c>
      <c r="AB10" s="22"/>
      <c r="AC10" s="22"/>
      <c r="AD10" s="22"/>
      <c r="AE10" s="22" t="s">
        <v>248</v>
      </c>
      <c r="AF10" s="22"/>
      <c r="AG10" s="22"/>
      <c r="AH10" s="22" t="s">
        <v>249</v>
      </c>
      <c r="AI10" s="22"/>
      <c r="AJ10" s="22" t="s">
        <v>250</v>
      </c>
      <c r="AK10" s="22" t="s">
        <v>251</v>
      </c>
      <c r="AL10" s="22" t="s">
        <v>252</v>
      </c>
      <c r="AM10" s="22" t="s">
        <v>251</v>
      </c>
      <c r="AN10" s="22" t="s">
        <v>252</v>
      </c>
      <c r="AO10" s="22"/>
      <c r="AP10" s="22"/>
      <c r="AQ10" s="22" t="s">
        <v>253</v>
      </c>
      <c r="AR10" s="22" t="s">
        <v>324</v>
      </c>
      <c r="AS10" s="22" t="s">
        <v>254</v>
      </c>
      <c r="AT10" s="22" t="s">
        <v>254</v>
      </c>
      <c r="AU10" s="22" t="s">
        <v>255</v>
      </c>
      <c r="AV10" s="22" t="s">
        <v>255</v>
      </c>
      <c r="AW10" s="22" t="s">
        <v>255</v>
      </c>
      <c r="AX10" s="22" t="s">
        <v>255</v>
      </c>
      <c r="AY10" s="22" t="s">
        <v>255</v>
      </c>
      <c r="AZ10" s="22" t="s">
        <v>256</v>
      </c>
      <c r="BA10" s="22" t="s">
        <v>256</v>
      </c>
      <c r="BB10" s="22"/>
      <c r="BC10" s="22"/>
    </row>
    <row r="11" spans="1:55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 t="s">
        <v>257</v>
      </c>
      <c r="AA11" s="22"/>
      <c r="AB11" s="22"/>
      <c r="AC11" s="22"/>
      <c r="AD11" s="22"/>
      <c r="AE11" s="22"/>
      <c r="AF11" s="22"/>
      <c r="AG11" s="22"/>
      <c r="AH11" s="22" t="s">
        <v>258</v>
      </c>
      <c r="AI11" s="22"/>
      <c r="AJ11" s="22" t="s">
        <v>259</v>
      </c>
      <c r="AK11" s="22" t="s">
        <v>260</v>
      </c>
      <c r="AL11" s="22" t="s">
        <v>261</v>
      </c>
      <c r="AM11" s="22" t="s">
        <v>260</v>
      </c>
      <c r="AN11" s="22" t="s">
        <v>261</v>
      </c>
      <c r="AO11" s="22"/>
      <c r="AP11" s="22"/>
      <c r="AQ11" s="22" t="s">
        <v>262</v>
      </c>
      <c r="AR11" s="22"/>
      <c r="AS11" s="22" t="s">
        <v>263</v>
      </c>
      <c r="AT11" s="22" t="s">
        <v>264</v>
      </c>
      <c r="AU11" s="22" t="s">
        <v>265</v>
      </c>
      <c r="AV11" s="22" t="s">
        <v>263</v>
      </c>
      <c r="AW11" s="22" t="s">
        <v>266</v>
      </c>
      <c r="AX11" s="22" t="s">
        <v>267</v>
      </c>
      <c r="AY11" s="22" t="s">
        <v>268</v>
      </c>
      <c r="AZ11" s="22" t="s">
        <v>263</v>
      </c>
      <c r="BA11" s="22" t="s">
        <v>266</v>
      </c>
      <c r="BB11" s="22"/>
      <c r="BC11" s="22"/>
    </row>
    <row r="12" spans="1:55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 t="s">
        <v>269</v>
      </c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</row>
    <row r="13" spans="1:55" x14ac:dyDescent="0.3">
      <c r="A13" s="22"/>
      <c r="B13" s="22"/>
      <c r="C13" s="22">
        <v>3</v>
      </c>
      <c r="D13" s="22">
        <f>+C13+1</f>
        <v>4</v>
      </c>
      <c r="E13" s="22">
        <f t="shared" ref="E13:T14" si="5">+D13+1</f>
        <v>5</v>
      </c>
      <c r="F13" s="22">
        <f t="shared" si="5"/>
        <v>6</v>
      </c>
      <c r="G13" s="22">
        <f t="shared" si="5"/>
        <v>7</v>
      </c>
      <c r="H13" s="22">
        <f t="shared" si="5"/>
        <v>8</v>
      </c>
      <c r="I13" s="22">
        <f t="shared" si="5"/>
        <v>9</v>
      </c>
      <c r="J13" s="22">
        <f t="shared" si="5"/>
        <v>10</v>
      </c>
      <c r="K13" s="22">
        <f t="shared" si="5"/>
        <v>11</v>
      </c>
      <c r="L13" s="22">
        <f t="shared" si="5"/>
        <v>12</v>
      </c>
      <c r="M13" s="22">
        <f t="shared" si="5"/>
        <v>13</v>
      </c>
      <c r="N13" s="22">
        <f t="shared" si="5"/>
        <v>14</v>
      </c>
      <c r="O13" s="22">
        <f t="shared" si="5"/>
        <v>15</v>
      </c>
      <c r="P13" s="22">
        <f t="shared" si="5"/>
        <v>16</v>
      </c>
      <c r="Q13" s="22">
        <f t="shared" si="5"/>
        <v>17</v>
      </c>
      <c r="R13" s="22">
        <f t="shared" si="5"/>
        <v>18</v>
      </c>
      <c r="S13" s="22">
        <f t="shared" si="5"/>
        <v>19</v>
      </c>
      <c r="T13" s="22">
        <f t="shared" si="5"/>
        <v>20</v>
      </c>
      <c r="U13" s="22">
        <f t="shared" ref="U13:AJ14" si="6">+T13+1</f>
        <v>21</v>
      </c>
      <c r="V13" s="22">
        <f t="shared" si="6"/>
        <v>22</v>
      </c>
      <c r="W13" s="22">
        <f t="shared" si="6"/>
        <v>23</v>
      </c>
      <c r="X13" s="22">
        <f t="shared" si="6"/>
        <v>24</v>
      </c>
      <c r="Y13" s="22">
        <f t="shared" si="6"/>
        <v>25</v>
      </c>
      <c r="Z13" s="22">
        <f t="shared" si="6"/>
        <v>26</v>
      </c>
      <c r="AA13" s="22">
        <f t="shared" si="6"/>
        <v>27</v>
      </c>
      <c r="AB13" s="22">
        <f t="shared" si="6"/>
        <v>28</v>
      </c>
      <c r="AC13" s="22">
        <f t="shared" si="6"/>
        <v>29</v>
      </c>
      <c r="AD13" s="22">
        <f t="shared" si="6"/>
        <v>30</v>
      </c>
      <c r="AE13" s="22">
        <f t="shared" si="6"/>
        <v>31</v>
      </c>
      <c r="AF13" s="22">
        <f t="shared" si="6"/>
        <v>32</v>
      </c>
      <c r="AG13" s="22">
        <f t="shared" si="6"/>
        <v>33</v>
      </c>
      <c r="AH13" s="22">
        <f t="shared" si="6"/>
        <v>34</v>
      </c>
      <c r="AI13" s="22">
        <f t="shared" si="6"/>
        <v>35</v>
      </c>
      <c r="AJ13" s="22">
        <f t="shared" si="6"/>
        <v>36</v>
      </c>
      <c r="AK13" s="22">
        <f t="shared" ref="AK13:BA14" si="7">+AJ13+1</f>
        <v>37</v>
      </c>
      <c r="AL13" s="22">
        <f t="shared" si="7"/>
        <v>38</v>
      </c>
      <c r="AM13" s="22">
        <f t="shared" si="7"/>
        <v>39</v>
      </c>
      <c r="AN13" s="22">
        <f t="shared" si="7"/>
        <v>40</v>
      </c>
      <c r="AO13" s="22">
        <f t="shared" si="7"/>
        <v>41</v>
      </c>
      <c r="AP13" s="22">
        <f t="shared" si="7"/>
        <v>42</v>
      </c>
      <c r="AQ13" s="22">
        <f t="shared" si="7"/>
        <v>43</v>
      </c>
      <c r="AR13" s="22">
        <f t="shared" si="7"/>
        <v>44</v>
      </c>
      <c r="AS13" s="22">
        <f>+AR13+1</f>
        <v>45</v>
      </c>
      <c r="AT13" s="22">
        <f t="shared" si="7"/>
        <v>46</v>
      </c>
      <c r="AU13" s="22">
        <f t="shared" si="7"/>
        <v>47</v>
      </c>
      <c r="AV13" s="22">
        <f t="shared" si="7"/>
        <v>48</v>
      </c>
      <c r="AW13" s="22">
        <f t="shared" si="7"/>
        <v>49</v>
      </c>
      <c r="AX13" s="22">
        <f t="shared" si="7"/>
        <v>50</v>
      </c>
      <c r="AY13" s="22">
        <f t="shared" si="7"/>
        <v>51</v>
      </c>
      <c r="AZ13" s="22">
        <f t="shared" si="7"/>
        <v>52</v>
      </c>
      <c r="BA13" s="22">
        <f t="shared" si="7"/>
        <v>53</v>
      </c>
      <c r="BB13" s="22">
        <f>+BA13+1</f>
        <v>54</v>
      </c>
      <c r="BC13" s="22">
        <f t="shared" ref="BC13:BC14" si="8">+BB13+1</f>
        <v>55</v>
      </c>
    </row>
    <row r="14" spans="1:55" x14ac:dyDescent="0.3">
      <c r="A14" s="23"/>
      <c r="B14" s="23"/>
      <c r="C14" s="23">
        <v>1</v>
      </c>
      <c r="D14" s="23">
        <f>+C14+1</f>
        <v>2</v>
      </c>
      <c r="E14" s="23">
        <f t="shared" si="5"/>
        <v>3</v>
      </c>
      <c r="F14" s="23">
        <f t="shared" si="5"/>
        <v>4</v>
      </c>
      <c r="G14" s="23">
        <f t="shared" si="5"/>
        <v>5</v>
      </c>
      <c r="H14" s="23">
        <f t="shared" si="5"/>
        <v>6</v>
      </c>
      <c r="I14" s="23">
        <f t="shared" si="5"/>
        <v>7</v>
      </c>
      <c r="J14" s="23">
        <f t="shared" si="5"/>
        <v>8</v>
      </c>
      <c r="K14" s="23">
        <f t="shared" si="5"/>
        <v>9</v>
      </c>
      <c r="L14" s="23">
        <f t="shared" si="5"/>
        <v>10</v>
      </c>
      <c r="M14" s="23">
        <f t="shared" si="5"/>
        <v>11</v>
      </c>
      <c r="N14" s="23">
        <f t="shared" si="5"/>
        <v>12</v>
      </c>
      <c r="O14" s="23">
        <f t="shared" si="5"/>
        <v>13</v>
      </c>
      <c r="P14" s="23">
        <f t="shared" si="5"/>
        <v>14</v>
      </c>
      <c r="Q14" s="23">
        <f t="shared" si="5"/>
        <v>15</v>
      </c>
      <c r="R14" s="23">
        <f t="shared" si="5"/>
        <v>16</v>
      </c>
      <c r="S14" s="23">
        <f t="shared" si="5"/>
        <v>17</v>
      </c>
      <c r="T14" s="23">
        <f t="shared" si="5"/>
        <v>18</v>
      </c>
      <c r="U14" s="23">
        <f t="shared" si="6"/>
        <v>19</v>
      </c>
      <c r="V14" s="23">
        <f t="shared" si="6"/>
        <v>20</v>
      </c>
      <c r="W14" s="23">
        <f t="shared" si="6"/>
        <v>21</v>
      </c>
      <c r="X14" s="23">
        <f t="shared" si="6"/>
        <v>22</v>
      </c>
      <c r="Y14" s="23">
        <f t="shared" si="6"/>
        <v>23</v>
      </c>
      <c r="Z14" s="23">
        <f t="shared" si="6"/>
        <v>24</v>
      </c>
      <c r="AA14" s="23">
        <f t="shared" si="6"/>
        <v>25</v>
      </c>
      <c r="AB14" s="23">
        <f t="shared" si="6"/>
        <v>26</v>
      </c>
      <c r="AC14" s="23">
        <f t="shared" si="6"/>
        <v>27</v>
      </c>
      <c r="AD14" s="23">
        <f t="shared" si="6"/>
        <v>28</v>
      </c>
      <c r="AE14" s="23">
        <f t="shared" si="6"/>
        <v>29</v>
      </c>
      <c r="AF14" s="23">
        <f t="shared" si="6"/>
        <v>30</v>
      </c>
      <c r="AG14" s="23">
        <f t="shared" si="6"/>
        <v>31</v>
      </c>
      <c r="AH14" s="23">
        <f t="shared" si="6"/>
        <v>32</v>
      </c>
      <c r="AI14" s="23">
        <f t="shared" si="6"/>
        <v>33</v>
      </c>
      <c r="AJ14" s="23">
        <f t="shared" si="6"/>
        <v>34</v>
      </c>
      <c r="AK14" s="23">
        <f t="shared" si="7"/>
        <v>35</v>
      </c>
      <c r="AL14" s="23">
        <f t="shared" si="7"/>
        <v>36</v>
      </c>
      <c r="AM14" s="23">
        <f t="shared" si="7"/>
        <v>37</v>
      </c>
      <c r="AN14" s="23">
        <f t="shared" si="7"/>
        <v>38</v>
      </c>
      <c r="AO14" s="23">
        <f t="shared" si="7"/>
        <v>39</v>
      </c>
      <c r="AP14" s="23">
        <f t="shared" si="7"/>
        <v>40</v>
      </c>
      <c r="AQ14" s="23">
        <f t="shared" si="7"/>
        <v>41</v>
      </c>
      <c r="AR14" s="23">
        <f t="shared" si="7"/>
        <v>42</v>
      </c>
      <c r="AS14" s="23">
        <f>+AR14+1</f>
        <v>43</v>
      </c>
      <c r="AT14" s="23">
        <f t="shared" si="7"/>
        <v>44</v>
      </c>
      <c r="AU14" s="23">
        <f t="shared" si="7"/>
        <v>45</v>
      </c>
      <c r="AV14" s="23">
        <f t="shared" si="7"/>
        <v>46</v>
      </c>
      <c r="AW14" s="23">
        <f t="shared" si="7"/>
        <v>47</v>
      </c>
      <c r="AX14" s="23">
        <f t="shared" si="7"/>
        <v>48</v>
      </c>
      <c r="AY14" s="23">
        <f t="shared" si="7"/>
        <v>49</v>
      </c>
      <c r="AZ14" s="23">
        <f t="shared" si="7"/>
        <v>50</v>
      </c>
      <c r="BA14" s="23">
        <f t="shared" si="7"/>
        <v>51</v>
      </c>
      <c r="BB14" s="23">
        <f>+BA14+1</f>
        <v>52</v>
      </c>
      <c r="BC14" s="23">
        <f t="shared" si="8"/>
        <v>53</v>
      </c>
    </row>
    <row r="15" spans="1:55" ht="6.75" customHeight="1" x14ac:dyDescent="0.3">
      <c r="A15" s="14"/>
      <c r="B15" s="1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5"/>
      <c r="N15" s="25"/>
      <c r="O15" s="25"/>
      <c r="P15" s="25"/>
      <c r="Q15" s="24"/>
      <c r="R15" s="24"/>
      <c r="S15" s="24"/>
      <c r="T15" s="25"/>
      <c r="U15" s="25"/>
      <c r="V15" s="25"/>
      <c r="W15" s="26"/>
      <c r="X15" s="26"/>
      <c r="Y15" s="26"/>
      <c r="Z15" s="26"/>
      <c r="AA15" s="26"/>
      <c r="AB15" s="26"/>
      <c r="AC15" s="26"/>
      <c r="AD15" s="26"/>
      <c r="AE15" s="26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</row>
    <row r="16" spans="1:55" x14ac:dyDescent="0.3">
      <c r="A16" s="28">
        <v>1</v>
      </c>
      <c r="B16" s="29" t="s">
        <v>270</v>
      </c>
      <c r="C16" s="30">
        <f t="shared" ref="C16:BB16" si="9">SUM(C18:C115)</f>
        <v>0</v>
      </c>
      <c r="D16" s="30">
        <f t="shared" si="9"/>
        <v>520236</v>
      </c>
      <c r="E16" s="30">
        <f t="shared" si="9"/>
        <v>-1483992</v>
      </c>
      <c r="F16" s="30">
        <f t="shared" si="9"/>
        <v>963756</v>
      </c>
      <c r="G16" s="30">
        <f t="shared" si="9"/>
        <v>315528</v>
      </c>
      <c r="H16" s="30">
        <f t="shared" si="9"/>
        <v>-315528</v>
      </c>
      <c r="I16" s="30">
        <f t="shared" si="9"/>
        <v>0</v>
      </c>
      <c r="J16" s="30">
        <f t="shared" si="9"/>
        <v>256224</v>
      </c>
      <c r="K16" s="30">
        <f t="shared" si="9"/>
        <v>-256224</v>
      </c>
      <c r="L16" s="30">
        <f t="shared" si="9"/>
        <v>0</v>
      </c>
      <c r="M16" s="30">
        <f t="shared" si="9"/>
        <v>3926784</v>
      </c>
      <c r="N16" s="30">
        <f t="shared" si="9"/>
        <v>-3926784</v>
      </c>
      <c r="O16" s="30">
        <f t="shared" si="9"/>
        <v>0</v>
      </c>
      <c r="P16" s="30">
        <f t="shared" si="9"/>
        <v>0</v>
      </c>
      <c r="Q16" s="30">
        <f t="shared" si="9"/>
        <v>42398808</v>
      </c>
      <c r="R16" s="30">
        <f t="shared" si="9"/>
        <v>3000000</v>
      </c>
      <c r="S16" s="30">
        <f t="shared" si="9"/>
        <v>999996</v>
      </c>
      <c r="T16" s="30">
        <f t="shared" si="9"/>
        <v>3500004</v>
      </c>
      <c r="U16" s="30">
        <f t="shared" si="9"/>
        <v>1827996</v>
      </c>
      <c r="V16" s="30">
        <f t="shared" si="9"/>
        <v>687600</v>
      </c>
      <c r="W16" s="30">
        <f t="shared" si="9"/>
        <v>916296</v>
      </c>
      <c r="X16" s="30">
        <f t="shared" si="9"/>
        <v>1227696</v>
      </c>
      <c r="Y16" s="30">
        <f t="shared" si="9"/>
        <v>1285896</v>
      </c>
      <c r="Z16" s="30">
        <f t="shared" si="9"/>
        <v>122604</v>
      </c>
      <c r="AA16" s="30">
        <f t="shared" si="9"/>
        <v>1815804</v>
      </c>
      <c r="AB16" s="30">
        <f t="shared" si="9"/>
        <v>731904</v>
      </c>
      <c r="AC16" s="30">
        <f t="shared" si="9"/>
        <v>-437700</v>
      </c>
      <c r="AD16" s="30">
        <f t="shared" si="9"/>
        <v>121104</v>
      </c>
      <c r="AE16" s="30">
        <f t="shared" si="9"/>
        <v>109104</v>
      </c>
      <c r="AF16" s="30">
        <f t="shared" si="9"/>
        <v>39696</v>
      </c>
      <c r="AG16" s="30">
        <f t="shared" si="9"/>
        <v>936</v>
      </c>
      <c r="AH16" s="30">
        <f t="shared" si="9"/>
        <v>385500</v>
      </c>
      <c r="AI16" s="30">
        <f t="shared" si="9"/>
        <v>143796</v>
      </c>
      <c r="AJ16" s="30">
        <f t="shared" si="9"/>
        <v>271800</v>
      </c>
      <c r="AK16" s="30">
        <f t="shared" si="9"/>
        <v>46800</v>
      </c>
      <c r="AL16" s="30">
        <f t="shared" si="9"/>
        <v>165696</v>
      </c>
      <c r="AM16" s="30">
        <f t="shared" si="9"/>
        <v>9996</v>
      </c>
      <c r="AN16" s="30">
        <f t="shared" si="9"/>
        <v>13692</v>
      </c>
      <c r="AO16" s="30">
        <f t="shared" si="9"/>
        <v>2500</v>
      </c>
      <c r="AP16" s="30">
        <f t="shared" si="9"/>
        <v>19296</v>
      </c>
      <c r="AQ16" s="30">
        <f t="shared" si="9"/>
        <v>433656</v>
      </c>
      <c r="AR16" s="30">
        <f t="shared" si="9"/>
        <v>729396</v>
      </c>
      <c r="AS16" s="30">
        <f t="shared" si="9"/>
        <v>36240</v>
      </c>
      <c r="AT16" s="30">
        <f t="shared" si="9"/>
        <v>72252</v>
      </c>
      <c r="AU16" s="30">
        <f t="shared" si="9"/>
        <v>24420</v>
      </c>
      <c r="AV16" s="30">
        <f t="shared" si="9"/>
        <v>31836</v>
      </c>
      <c r="AW16" s="30">
        <f t="shared" si="9"/>
        <v>68124</v>
      </c>
      <c r="AX16" s="30">
        <f t="shared" si="9"/>
        <v>32508</v>
      </c>
      <c r="AY16" s="30">
        <f t="shared" si="9"/>
        <v>257544</v>
      </c>
      <c r="AZ16" s="30">
        <f t="shared" si="9"/>
        <v>-84000</v>
      </c>
      <c r="BA16" s="30">
        <f t="shared" si="9"/>
        <v>-333492</v>
      </c>
      <c r="BB16" s="30">
        <f t="shared" si="9"/>
        <v>0</v>
      </c>
      <c r="BC16" s="30">
        <f>SUM(BC18:BC115)</f>
        <v>0</v>
      </c>
    </row>
    <row r="17" spans="1:56" ht="6" customHeight="1" x14ac:dyDescent="0.3"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6"/>
      <c r="N17" s="26"/>
      <c r="O17" s="26"/>
      <c r="P17" s="26"/>
      <c r="Q17" s="27"/>
      <c r="R17" s="27"/>
      <c r="S17" s="27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</row>
    <row r="18" spans="1:56" x14ac:dyDescent="0.3">
      <c r="A18" s="28">
        <v>101</v>
      </c>
      <c r="B18" s="29" t="s">
        <v>7</v>
      </c>
      <c r="C18" s="30">
        <v>-2237808</v>
      </c>
      <c r="D18" s="30">
        <v>0</v>
      </c>
      <c r="E18" s="30">
        <v>0</v>
      </c>
      <c r="F18" s="30">
        <v>107892</v>
      </c>
      <c r="G18" s="30">
        <v>0</v>
      </c>
      <c r="H18" s="30">
        <v>-35328</v>
      </c>
      <c r="I18" s="30">
        <v>-3070404</v>
      </c>
      <c r="J18" s="30">
        <v>0</v>
      </c>
      <c r="K18" s="30">
        <v>-28680</v>
      </c>
      <c r="L18" s="30">
        <v>182604</v>
      </c>
      <c r="M18" s="30">
        <v>563928</v>
      </c>
      <c r="N18" s="30">
        <v>-439620</v>
      </c>
      <c r="O18" s="30">
        <v>-545616</v>
      </c>
      <c r="P18" s="30">
        <v>-19884</v>
      </c>
      <c r="Q18" s="30">
        <v>4746768</v>
      </c>
      <c r="R18" s="30">
        <v>335868</v>
      </c>
      <c r="S18" s="30">
        <v>111960</v>
      </c>
      <c r="T18" s="30">
        <v>167928</v>
      </c>
      <c r="U18" s="30">
        <v>51168</v>
      </c>
      <c r="V18" s="30">
        <v>82668</v>
      </c>
      <c r="W18" s="30">
        <v>50700</v>
      </c>
      <c r="X18" s="30">
        <v>67920</v>
      </c>
      <c r="Y18" s="30">
        <v>71148</v>
      </c>
      <c r="Z18" s="30">
        <v>6780</v>
      </c>
      <c r="AA18" s="30">
        <v>0</v>
      </c>
      <c r="AB18" s="30">
        <v>0</v>
      </c>
      <c r="AC18" s="30">
        <v>-61272</v>
      </c>
      <c r="AD18" s="30">
        <v>30276</v>
      </c>
      <c r="AE18" s="30">
        <v>30312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32904</v>
      </c>
      <c r="AT18" s="30">
        <v>68724</v>
      </c>
      <c r="AU18" s="30">
        <v>0</v>
      </c>
      <c r="AV18" s="30">
        <v>0</v>
      </c>
      <c r="AW18" s="30">
        <v>68124</v>
      </c>
      <c r="AX18" s="30">
        <v>13752</v>
      </c>
      <c r="AY18" s="30">
        <v>0</v>
      </c>
      <c r="AZ18" s="30">
        <v>0</v>
      </c>
      <c r="BA18" s="30">
        <v>0</v>
      </c>
      <c r="BB18" s="30"/>
      <c r="BC18" s="30"/>
      <c r="BD18" s="42">
        <f>SUM(C18:AE18)-I18-J18-K18</f>
        <v>3268392</v>
      </c>
    </row>
    <row r="19" spans="1:56" x14ac:dyDescent="0.3">
      <c r="A19" s="28">
        <v>147</v>
      </c>
      <c r="B19" s="29" t="s">
        <v>8</v>
      </c>
      <c r="C19" s="30">
        <v>-1407336</v>
      </c>
      <c r="D19" s="30">
        <v>0</v>
      </c>
      <c r="E19" s="30">
        <v>-29196</v>
      </c>
      <c r="F19" s="30">
        <v>16944</v>
      </c>
      <c r="G19" s="30">
        <v>3300</v>
      </c>
      <c r="H19" s="30">
        <v>-5544</v>
      </c>
      <c r="I19" s="30">
        <v>-1042800</v>
      </c>
      <c r="J19" s="30">
        <v>0</v>
      </c>
      <c r="K19" s="30">
        <v>-4512</v>
      </c>
      <c r="L19" s="30">
        <v>-24384</v>
      </c>
      <c r="M19" s="30">
        <v>53436</v>
      </c>
      <c r="N19" s="30">
        <v>-69060</v>
      </c>
      <c r="O19" s="30">
        <v>67896</v>
      </c>
      <c r="P19" s="30">
        <v>-1956</v>
      </c>
      <c r="Q19" s="30">
        <v>745668</v>
      </c>
      <c r="R19" s="30">
        <v>52764</v>
      </c>
      <c r="S19" s="30">
        <v>17592</v>
      </c>
      <c r="T19" s="30">
        <v>26376</v>
      </c>
      <c r="U19" s="30">
        <v>8040</v>
      </c>
      <c r="V19" s="30">
        <v>12408</v>
      </c>
      <c r="W19" s="30">
        <v>13668</v>
      </c>
      <c r="X19" s="30">
        <v>18312</v>
      </c>
      <c r="Y19" s="30">
        <v>19188</v>
      </c>
      <c r="Z19" s="30">
        <v>1824</v>
      </c>
      <c r="AA19" s="30">
        <v>0</v>
      </c>
      <c r="AB19" s="30">
        <v>0</v>
      </c>
      <c r="AC19" s="30">
        <v>-12744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10848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-37284</v>
      </c>
      <c r="BA19" s="30">
        <v>-134196</v>
      </c>
      <c r="BB19" s="30"/>
      <c r="BC19" s="30"/>
      <c r="BD19" s="42">
        <f t="shared" ref="BD19:BD82" si="10">SUM(C19:AE19)-I19-J19-K19</f>
        <v>-492804</v>
      </c>
    </row>
    <row r="20" spans="1:56" x14ac:dyDescent="0.3">
      <c r="A20" s="28">
        <v>151</v>
      </c>
      <c r="B20" s="29" t="s">
        <v>12</v>
      </c>
      <c r="C20" s="30">
        <v>-9672</v>
      </c>
      <c r="D20" s="30">
        <v>0</v>
      </c>
      <c r="E20" s="30">
        <v>0</v>
      </c>
      <c r="F20" s="30">
        <v>8736</v>
      </c>
      <c r="G20" s="30">
        <v>0</v>
      </c>
      <c r="H20" s="30">
        <v>-2856</v>
      </c>
      <c r="I20" s="30">
        <v>369180</v>
      </c>
      <c r="J20" s="30">
        <v>7944</v>
      </c>
      <c r="K20" s="30">
        <v>-2316</v>
      </c>
      <c r="L20" s="30">
        <v>-11340</v>
      </c>
      <c r="M20" s="30">
        <v>61524</v>
      </c>
      <c r="N20" s="30">
        <v>-35580</v>
      </c>
      <c r="O20" s="30">
        <v>-307512</v>
      </c>
      <c r="P20" s="30">
        <v>-108</v>
      </c>
      <c r="Q20" s="30">
        <v>384204</v>
      </c>
      <c r="R20" s="30">
        <v>27180</v>
      </c>
      <c r="S20" s="30">
        <v>9060</v>
      </c>
      <c r="T20" s="30">
        <v>28692</v>
      </c>
      <c r="U20" s="30">
        <v>14484</v>
      </c>
      <c r="V20" s="30">
        <v>6984</v>
      </c>
      <c r="W20" s="30">
        <v>8148</v>
      </c>
      <c r="X20" s="30">
        <v>10920</v>
      </c>
      <c r="Y20" s="30">
        <v>11436</v>
      </c>
      <c r="Z20" s="30">
        <v>1092</v>
      </c>
      <c r="AA20" s="30">
        <v>0</v>
      </c>
      <c r="AB20" s="30">
        <v>32988</v>
      </c>
      <c r="AC20" s="30">
        <v>-5076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/>
      <c r="BC20" s="30"/>
      <c r="BD20" s="42">
        <f t="shared" si="10"/>
        <v>233304</v>
      </c>
    </row>
    <row r="21" spans="1:56" x14ac:dyDescent="0.3">
      <c r="A21" s="28">
        <v>153</v>
      </c>
      <c r="B21" s="29" t="s">
        <v>13</v>
      </c>
      <c r="C21" s="30">
        <v>342816</v>
      </c>
      <c r="D21" s="30">
        <v>37248</v>
      </c>
      <c r="E21" s="30">
        <v>0</v>
      </c>
      <c r="F21" s="30">
        <v>6696</v>
      </c>
      <c r="G21" s="30">
        <v>0</v>
      </c>
      <c r="H21" s="30">
        <v>-2196</v>
      </c>
      <c r="I21" s="30">
        <v>568152</v>
      </c>
      <c r="J21" s="30">
        <v>12216</v>
      </c>
      <c r="K21" s="30">
        <v>-1776</v>
      </c>
      <c r="L21" s="30">
        <v>47592</v>
      </c>
      <c r="M21" s="30">
        <v>73584</v>
      </c>
      <c r="N21" s="30">
        <v>-27276</v>
      </c>
      <c r="O21" s="30">
        <v>-33192</v>
      </c>
      <c r="P21" s="30">
        <v>192</v>
      </c>
      <c r="Q21" s="30">
        <v>294516</v>
      </c>
      <c r="R21" s="30">
        <v>20844</v>
      </c>
      <c r="S21" s="30">
        <v>6948</v>
      </c>
      <c r="T21" s="30">
        <v>37944</v>
      </c>
      <c r="U21" s="30">
        <v>22044</v>
      </c>
      <c r="V21" s="30">
        <v>5508</v>
      </c>
      <c r="W21" s="30">
        <v>5280</v>
      </c>
      <c r="X21" s="30">
        <v>7068</v>
      </c>
      <c r="Y21" s="30">
        <v>7404</v>
      </c>
      <c r="Z21" s="30">
        <v>708</v>
      </c>
      <c r="AA21" s="30">
        <v>0</v>
      </c>
      <c r="AB21" s="30">
        <v>75852</v>
      </c>
      <c r="AC21" s="30">
        <v>-3168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/>
      <c r="BC21" s="30"/>
      <c r="BD21" s="42">
        <f t="shared" si="10"/>
        <v>926412</v>
      </c>
    </row>
    <row r="22" spans="1:56" x14ac:dyDescent="0.3">
      <c r="A22" s="28">
        <v>155</v>
      </c>
      <c r="B22" s="29" t="s">
        <v>9</v>
      </c>
      <c r="C22" s="30">
        <v>-258108</v>
      </c>
      <c r="D22" s="30">
        <v>0</v>
      </c>
      <c r="E22" s="30">
        <v>-20304</v>
      </c>
      <c r="F22" s="30">
        <v>2292</v>
      </c>
      <c r="G22" s="30">
        <v>1032</v>
      </c>
      <c r="H22" s="30">
        <v>-744</v>
      </c>
      <c r="I22" s="30">
        <v>-83052</v>
      </c>
      <c r="J22" s="30">
        <v>0</v>
      </c>
      <c r="K22" s="30">
        <v>-612</v>
      </c>
      <c r="L22" s="30">
        <v>-3336</v>
      </c>
      <c r="M22" s="30">
        <v>4200</v>
      </c>
      <c r="N22" s="30">
        <v>-9324</v>
      </c>
      <c r="O22" s="30">
        <v>12108</v>
      </c>
      <c r="P22" s="30">
        <v>168</v>
      </c>
      <c r="Q22" s="30">
        <v>100632</v>
      </c>
      <c r="R22" s="30">
        <v>7116</v>
      </c>
      <c r="S22" s="30">
        <v>2376</v>
      </c>
      <c r="T22" s="30">
        <v>3564</v>
      </c>
      <c r="U22" s="30">
        <v>1080</v>
      </c>
      <c r="V22" s="30">
        <v>1644</v>
      </c>
      <c r="W22" s="30">
        <v>2796</v>
      </c>
      <c r="X22" s="30">
        <v>3744</v>
      </c>
      <c r="Y22" s="30">
        <v>3924</v>
      </c>
      <c r="Z22" s="30">
        <v>372</v>
      </c>
      <c r="AA22" s="30">
        <v>0</v>
      </c>
      <c r="AB22" s="30">
        <v>0</v>
      </c>
      <c r="AC22" s="30">
        <v>-2328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252</v>
      </c>
      <c r="AR22" s="30">
        <v>18912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/>
      <c r="BC22" s="30"/>
      <c r="BD22" s="42">
        <f t="shared" si="10"/>
        <v>-147096</v>
      </c>
    </row>
    <row r="23" spans="1:56" x14ac:dyDescent="0.3">
      <c r="A23" s="28">
        <v>157</v>
      </c>
      <c r="B23" s="29" t="s">
        <v>14</v>
      </c>
      <c r="C23" s="30">
        <v>-3825636</v>
      </c>
      <c r="D23" s="30">
        <v>0</v>
      </c>
      <c r="E23" s="30">
        <v>-700848</v>
      </c>
      <c r="F23" s="30">
        <v>11940</v>
      </c>
      <c r="G23" s="30">
        <v>131244</v>
      </c>
      <c r="H23" s="30">
        <v>-3912</v>
      </c>
      <c r="I23" s="30">
        <v>-536892</v>
      </c>
      <c r="J23" s="30">
        <v>0</v>
      </c>
      <c r="K23" s="30">
        <v>-3168</v>
      </c>
      <c r="L23" s="30">
        <v>-17568</v>
      </c>
      <c r="M23" s="30">
        <v>49692</v>
      </c>
      <c r="N23" s="30">
        <v>-48636</v>
      </c>
      <c r="O23" s="30">
        <v>-99288</v>
      </c>
      <c r="P23" s="30">
        <v>264</v>
      </c>
      <c r="Q23" s="30">
        <v>525132</v>
      </c>
      <c r="R23" s="30">
        <v>37152</v>
      </c>
      <c r="S23" s="30">
        <v>12384</v>
      </c>
      <c r="T23" s="30">
        <v>18576</v>
      </c>
      <c r="U23" s="30">
        <v>5664</v>
      </c>
      <c r="V23" s="30">
        <v>7968</v>
      </c>
      <c r="W23" s="30">
        <v>12420</v>
      </c>
      <c r="X23" s="30">
        <v>16644</v>
      </c>
      <c r="Y23" s="30">
        <v>17436</v>
      </c>
      <c r="Z23" s="30">
        <v>1668</v>
      </c>
      <c r="AA23" s="30">
        <v>0</v>
      </c>
      <c r="AB23" s="30">
        <v>0</v>
      </c>
      <c r="AC23" s="30">
        <v>-117936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3528</v>
      </c>
      <c r="AU23" s="30">
        <v>0</v>
      </c>
      <c r="AV23" s="30">
        <v>0</v>
      </c>
      <c r="AW23" s="30">
        <v>0</v>
      </c>
      <c r="AX23" s="30">
        <v>10572</v>
      </c>
      <c r="AY23" s="30">
        <v>0</v>
      </c>
      <c r="AZ23" s="30">
        <v>0</v>
      </c>
      <c r="BA23" s="30">
        <v>0</v>
      </c>
      <c r="BB23" s="30"/>
      <c r="BC23" s="30"/>
      <c r="BD23" s="42">
        <f t="shared" si="10"/>
        <v>-3965640</v>
      </c>
    </row>
    <row r="24" spans="1:56" x14ac:dyDescent="0.3">
      <c r="A24" s="28">
        <v>159</v>
      </c>
      <c r="B24" s="29" t="s">
        <v>15</v>
      </c>
      <c r="C24" s="30">
        <v>-395376</v>
      </c>
      <c r="D24" s="30">
        <v>0</v>
      </c>
      <c r="E24" s="30">
        <v>0</v>
      </c>
      <c r="F24" s="30">
        <v>11400</v>
      </c>
      <c r="G24" s="30">
        <v>0</v>
      </c>
      <c r="H24" s="30">
        <v>-3732</v>
      </c>
      <c r="I24" s="30">
        <v>130044</v>
      </c>
      <c r="J24" s="30">
        <v>2796</v>
      </c>
      <c r="K24" s="30">
        <v>-3024</v>
      </c>
      <c r="L24" s="30">
        <v>-16404</v>
      </c>
      <c r="M24" s="30">
        <v>92712</v>
      </c>
      <c r="N24" s="30">
        <v>-46428</v>
      </c>
      <c r="O24" s="30">
        <v>-662088</v>
      </c>
      <c r="P24" s="30">
        <v>708</v>
      </c>
      <c r="Q24" s="30">
        <v>501312</v>
      </c>
      <c r="R24" s="30">
        <v>35472</v>
      </c>
      <c r="S24" s="30">
        <v>11820</v>
      </c>
      <c r="T24" s="30">
        <v>17736</v>
      </c>
      <c r="U24" s="30">
        <v>5400</v>
      </c>
      <c r="V24" s="30">
        <v>9036</v>
      </c>
      <c r="W24" s="30">
        <v>8880</v>
      </c>
      <c r="X24" s="30">
        <v>11904</v>
      </c>
      <c r="Y24" s="30">
        <v>12468</v>
      </c>
      <c r="Z24" s="30">
        <v>1188</v>
      </c>
      <c r="AA24" s="30">
        <v>0</v>
      </c>
      <c r="AB24" s="30">
        <v>0</v>
      </c>
      <c r="AC24" s="30">
        <v>-7488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/>
      <c r="BC24" s="30"/>
      <c r="BD24" s="42">
        <f t="shared" si="10"/>
        <v>-411480</v>
      </c>
    </row>
    <row r="25" spans="1:56" x14ac:dyDescent="0.3">
      <c r="A25" s="28">
        <v>161</v>
      </c>
      <c r="B25" s="29" t="s">
        <v>16</v>
      </c>
      <c r="C25" s="30">
        <v>69024</v>
      </c>
      <c r="D25" s="30">
        <v>0</v>
      </c>
      <c r="E25" s="30">
        <v>0</v>
      </c>
      <c r="F25" s="30">
        <v>4164</v>
      </c>
      <c r="G25" s="30">
        <v>0</v>
      </c>
      <c r="H25" s="30">
        <v>-1368</v>
      </c>
      <c r="I25" s="30">
        <v>104700</v>
      </c>
      <c r="J25" s="30">
        <v>2256</v>
      </c>
      <c r="K25" s="30">
        <v>-1104</v>
      </c>
      <c r="L25" s="30">
        <v>-5304</v>
      </c>
      <c r="M25" s="30">
        <v>39060</v>
      </c>
      <c r="N25" s="30">
        <v>-16980</v>
      </c>
      <c r="O25" s="30">
        <v>708</v>
      </c>
      <c r="P25" s="30">
        <v>-972</v>
      </c>
      <c r="Q25" s="30">
        <v>183300</v>
      </c>
      <c r="R25" s="30">
        <v>12972</v>
      </c>
      <c r="S25" s="30">
        <v>4320</v>
      </c>
      <c r="T25" s="30">
        <v>13692</v>
      </c>
      <c r="U25" s="30">
        <v>6912</v>
      </c>
      <c r="V25" s="30">
        <v>3396</v>
      </c>
      <c r="W25" s="30">
        <v>3324</v>
      </c>
      <c r="X25" s="30">
        <v>4464</v>
      </c>
      <c r="Y25" s="30">
        <v>4668</v>
      </c>
      <c r="Z25" s="30">
        <v>444</v>
      </c>
      <c r="AA25" s="30">
        <v>0</v>
      </c>
      <c r="AB25" s="30">
        <v>15732</v>
      </c>
      <c r="AC25" s="30">
        <v>-2316</v>
      </c>
      <c r="AD25" s="30">
        <v>4848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34212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-9864</v>
      </c>
      <c r="BA25" s="30">
        <v>0</v>
      </c>
      <c r="BB25" s="30"/>
      <c r="BC25" s="30"/>
      <c r="BD25" s="42">
        <f t="shared" si="10"/>
        <v>344088</v>
      </c>
    </row>
    <row r="26" spans="1:56" x14ac:dyDescent="0.3">
      <c r="A26" s="28">
        <v>163</v>
      </c>
      <c r="B26" s="29" t="s">
        <v>17</v>
      </c>
      <c r="C26" s="30">
        <v>77892</v>
      </c>
      <c r="D26" s="30">
        <v>0</v>
      </c>
      <c r="E26" s="30">
        <v>0</v>
      </c>
      <c r="F26" s="30">
        <v>5196</v>
      </c>
      <c r="G26" s="30">
        <v>0</v>
      </c>
      <c r="H26" s="30">
        <v>-1704</v>
      </c>
      <c r="I26" s="30">
        <v>172776</v>
      </c>
      <c r="J26" s="30">
        <v>3720</v>
      </c>
      <c r="K26" s="30">
        <v>-1380</v>
      </c>
      <c r="L26" s="30">
        <v>-6780</v>
      </c>
      <c r="M26" s="30">
        <v>42048</v>
      </c>
      <c r="N26" s="30">
        <v>-21156</v>
      </c>
      <c r="O26" s="30">
        <v>8892</v>
      </c>
      <c r="P26" s="30">
        <v>-1692</v>
      </c>
      <c r="Q26" s="30">
        <v>228492</v>
      </c>
      <c r="R26" s="30">
        <v>16164</v>
      </c>
      <c r="S26" s="30">
        <v>5388</v>
      </c>
      <c r="T26" s="30">
        <v>17064</v>
      </c>
      <c r="U26" s="30">
        <v>8616</v>
      </c>
      <c r="V26" s="30">
        <v>4152</v>
      </c>
      <c r="W26" s="30">
        <v>4356</v>
      </c>
      <c r="X26" s="30">
        <v>5832</v>
      </c>
      <c r="Y26" s="30">
        <v>6108</v>
      </c>
      <c r="Z26" s="30">
        <v>576</v>
      </c>
      <c r="AA26" s="30">
        <v>0</v>
      </c>
      <c r="AB26" s="30">
        <v>39228</v>
      </c>
      <c r="AC26" s="30">
        <v>-2844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/>
      <c r="BC26" s="30"/>
      <c r="BD26" s="42">
        <f t="shared" si="10"/>
        <v>435828</v>
      </c>
    </row>
    <row r="27" spans="1:56" x14ac:dyDescent="0.3">
      <c r="A27" s="28">
        <v>165</v>
      </c>
      <c r="B27" s="29" t="s">
        <v>11</v>
      </c>
      <c r="C27" s="30">
        <v>194976</v>
      </c>
      <c r="D27" s="30">
        <v>14016</v>
      </c>
      <c r="E27" s="30">
        <v>0</v>
      </c>
      <c r="F27" s="30">
        <v>4692</v>
      </c>
      <c r="G27" s="30">
        <v>0</v>
      </c>
      <c r="H27" s="30">
        <v>-1536</v>
      </c>
      <c r="I27" s="30">
        <v>342348</v>
      </c>
      <c r="J27" s="30">
        <v>7368</v>
      </c>
      <c r="K27" s="30">
        <v>-1248</v>
      </c>
      <c r="L27" s="30">
        <v>84192</v>
      </c>
      <c r="M27" s="30">
        <v>41316</v>
      </c>
      <c r="N27" s="30">
        <v>-19128</v>
      </c>
      <c r="O27" s="30">
        <v>9576</v>
      </c>
      <c r="P27" s="30">
        <v>264</v>
      </c>
      <c r="Q27" s="30">
        <v>206496</v>
      </c>
      <c r="R27" s="30">
        <v>14616</v>
      </c>
      <c r="S27" s="30">
        <v>4872</v>
      </c>
      <c r="T27" s="30">
        <v>26604</v>
      </c>
      <c r="U27" s="30">
        <v>15456</v>
      </c>
      <c r="V27" s="30">
        <v>3336</v>
      </c>
      <c r="W27" s="30">
        <v>3996</v>
      </c>
      <c r="X27" s="30">
        <v>5352</v>
      </c>
      <c r="Y27" s="30">
        <v>5616</v>
      </c>
      <c r="Z27" s="30">
        <v>540</v>
      </c>
      <c r="AA27" s="30">
        <v>0</v>
      </c>
      <c r="AB27" s="30">
        <v>35448</v>
      </c>
      <c r="AC27" s="30">
        <v>-2460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/>
      <c r="BC27" s="30"/>
      <c r="BD27" s="42">
        <f t="shared" si="10"/>
        <v>648240</v>
      </c>
    </row>
    <row r="28" spans="1:56" x14ac:dyDescent="0.3">
      <c r="A28" s="28">
        <v>167</v>
      </c>
      <c r="B28" s="29" t="s">
        <v>18</v>
      </c>
      <c r="C28" s="30">
        <v>17388</v>
      </c>
      <c r="D28" s="30">
        <v>0</v>
      </c>
      <c r="E28" s="30">
        <v>0</v>
      </c>
      <c r="F28" s="30">
        <v>8676</v>
      </c>
      <c r="G28" s="30">
        <v>0</v>
      </c>
      <c r="H28" s="30">
        <v>-2844</v>
      </c>
      <c r="I28" s="30">
        <v>251928</v>
      </c>
      <c r="J28" s="30">
        <v>5412</v>
      </c>
      <c r="K28" s="30">
        <v>-2304</v>
      </c>
      <c r="L28" s="30">
        <v>33024</v>
      </c>
      <c r="M28" s="30">
        <v>46140</v>
      </c>
      <c r="N28" s="30">
        <v>-35328</v>
      </c>
      <c r="O28" s="30">
        <v>17940</v>
      </c>
      <c r="P28" s="30">
        <v>-192</v>
      </c>
      <c r="Q28" s="30">
        <v>381444</v>
      </c>
      <c r="R28" s="30">
        <v>26988</v>
      </c>
      <c r="S28" s="30">
        <v>9000</v>
      </c>
      <c r="T28" s="30">
        <v>28476</v>
      </c>
      <c r="U28" s="30">
        <v>14388</v>
      </c>
      <c r="V28" s="30">
        <v>6648</v>
      </c>
      <c r="W28" s="30">
        <v>7164</v>
      </c>
      <c r="X28" s="30">
        <v>9600</v>
      </c>
      <c r="Y28" s="30">
        <v>10056</v>
      </c>
      <c r="Z28" s="30">
        <v>960</v>
      </c>
      <c r="AA28" s="30">
        <v>0</v>
      </c>
      <c r="AB28" s="30">
        <v>65496</v>
      </c>
      <c r="AC28" s="30">
        <v>-5172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108744</v>
      </c>
      <c r="AS28" s="30">
        <v>0</v>
      </c>
      <c r="AT28" s="30">
        <v>0</v>
      </c>
      <c r="AU28" s="30">
        <v>0</v>
      </c>
      <c r="AV28" s="30">
        <v>7284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/>
      <c r="BC28" s="30"/>
      <c r="BD28" s="42">
        <f t="shared" si="10"/>
        <v>639852</v>
      </c>
    </row>
    <row r="29" spans="1:56" x14ac:dyDescent="0.3">
      <c r="A29" s="28">
        <v>169</v>
      </c>
      <c r="B29" s="29" t="s">
        <v>19</v>
      </c>
      <c r="C29" s="30">
        <v>310716</v>
      </c>
      <c r="D29" s="30">
        <v>3264</v>
      </c>
      <c r="E29" s="30">
        <v>0</v>
      </c>
      <c r="F29" s="30">
        <v>9840</v>
      </c>
      <c r="G29" s="30">
        <v>0</v>
      </c>
      <c r="H29" s="30">
        <v>-3216</v>
      </c>
      <c r="I29" s="30">
        <v>227604</v>
      </c>
      <c r="J29" s="30">
        <v>4896</v>
      </c>
      <c r="K29" s="30">
        <v>-2616</v>
      </c>
      <c r="L29" s="30">
        <v>132984</v>
      </c>
      <c r="M29" s="30">
        <v>107148</v>
      </c>
      <c r="N29" s="30">
        <v>-40080</v>
      </c>
      <c r="O29" s="30">
        <v>-48456</v>
      </c>
      <c r="P29" s="30">
        <v>492</v>
      </c>
      <c r="Q29" s="30">
        <v>432744</v>
      </c>
      <c r="R29" s="30">
        <v>30624</v>
      </c>
      <c r="S29" s="30">
        <v>10212</v>
      </c>
      <c r="T29" s="30">
        <v>32316</v>
      </c>
      <c r="U29" s="30">
        <v>16320</v>
      </c>
      <c r="V29" s="30">
        <v>8652</v>
      </c>
      <c r="W29" s="30">
        <v>7020</v>
      </c>
      <c r="X29" s="30">
        <v>9396</v>
      </c>
      <c r="Y29" s="30">
        <v>9840</v>
      </c>
      <c r="Z29" s="30">
        <v>936</v>
      </c>
      <c r="AA29" s="30">
        <v>0</v>
      </c>
      <c r="AB29" s="30">
        <v>74304</v>
      </c>
      <c r="AC29" s="30">
        <v>-4740</v>
      </c>
      <c r="AD29" s="30">
        <v>0</v>
      </c>
      <c r="AE29" s="30">
        <v>6060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/>
      <c r="BC29" s="30"/>
      <c r="BD29" s="42">
        <f t="shared" si="10"/>
        <v>1106376</v>
      </c>
    </row>
    <row r="30" spans="1:56" x14ac:dyDescent="0.3">
      <c r="A30" s="28">
        <v>173</v>
      </c>
      <c r="B30" s="29" t="s">
        <v>21</v>
      </c>
      <c r="C30" s="30">
        <v>-1454808</v>
      </c>
      <c r="D30" s="30">
        <v>0</v>
      </c>
      <c r="E30" s="30">
        <v>-178884</v>
      </c>
      <c r="F30" s="30">
        <v>9348</v>
      </c>
      <c r="G30" s="30">
        <v>24648</v>
      </c>
      <c r="H30" s="30">
        <v>-3060</v>
      </c>
      <c r="I30" s="30">
        <v>-390936</v>
      </c>
      <c r="J30" s="30">
        <v>0</v>
      </c>
      <c r="K30" s="30">
        <v>-2484</v>
      </c>
      <c r="L30" s="30">
        <v>-13068</v>
      </c>
      <c r="M30" s="30">
        <v>46860</v>
      </c>
      <c r="N30" s="30">
        <v>-38112</v>
      </c>
      <c r="O30" s="30">
        <v>-79524</v>
      </c>
      <c r="P30" s="30">
        <v>384</v>
      </c>
      <c r="Q30" s="30">
        <v>411456</v>
      </c>
      <c r="R30" s="30">
        <v>29112</v>
      </c>
      <c r="S30" s="30">
        <v>9708</v>
      </c>
      <c r="T30" s="30">
        <v>14556</v>
      </c>
      <c r="U30" s="30">
        <v>4440</v>
      </c>
      <c r="V30" s="30">
        <v>6312</v>
      </c>
      <c r="W30" s="30">
        <v>8628</v>
      </c>
      <c r="X30" s="30">
        <v>11556</v>
      </c>
      <c r="Y30" s="30">
        <v>12108</v>
      </c>
      <c r="Z30" s="30">
        <v>1152</v>
      </c>
      <c r="AA30" s="30">
        <v>0</v>
      </c>
      <c r="AB30" s="30">
        <v>0</v>
      </c>
      <c r="AC30" s="30">
        <v>-23988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/>
      <c r="BC30" s="30"/>
      <c r="BD30" s="42">
        <f t="shared" si="10"/>
        <v>-1201176</v>
      </c>
    </row>
    <row r="31" spans="1:56" x14ac:dyDescent="0.3">
      <c r="A31" s="28">
        <v>175</v>
      </c>
      <c r="B31" s="29" t="s">
        <v>22</v>
      </c>
      <c r="C31" s="30">
        <v>49284</v>
      </c>
      <c r="D31" s="30">
        <v>0</v>
      </c>
      <c r="E31" s="30">
        <v>0</v>
      </c>
      <c r="F31" s="30">
        <v>7308</v>
      </c>
      <c r="G31" s="30">
        <v>0</v>
      </c>
      <c r="H31" s="30">
        <v>-2388</v>
      </c>
      <c r="I31" s="30">
        <v>238308</v>
      </c>
      <c r="J31" s="30">
        <v>5124</v>
      </c>
      <c r="K31" s="30">
        <v>-1944</v>
      </c>
      <c r="L31" s="30">
        <v>18264</v>
      </c>
      <c r="M31" s="30">
        <v>56016</v>
      </c>
      <c r="N31" s="30">
        <v>-29784</v>
      </c>
      <c r="O31" s="30">
        <v>40332</v>
      </c>
      <c r="P31" s="30">
        <v>348</v>
      </c>
      <c r="Q31" s="30">
        <v>321552</v>
      </c>
      <c r="R31" s="30">
        <v>22752</v>
      </c>
      <c r="S31" s="30">
        <v>7584</v>
      </c>
      <c r="T31" s="30">
        <v>24012</v>
      </c>
      <c r="U31" s="30">
        <v>12120</v>
      </c>
      <c r="V31" s="30">
        <v>5784</v>
      </c>
      <c r="W31" s="30">
        <v>6024</v>
      </c>
      <c r="X31" s="30">
        <v>8064</v>
      </c>
      <c r="Y31" s="30">
        <v>8448</v>
      </c>
      <c r="Z31" s="30">
        <v>804</v>
      </c>
      <c r="AA31" s="30">
        <v>0</v>
      </c>
      <c r="AB31" s="30">
        <v>55212</v>
      </c>
      <c r="AC31" s="30">
        <v>-3804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/>
      <c r="BC31" s="30"/>
      <c r="BD31" s="42">
        <f t="shared" si="10"/>
        <v>607932</v>
      </c>
    </row>
    <row r="32" spans="1:56" x14ac:dyDescent="0.3">
      <c r="A32" s="28">
        <v>183</v>
      </c>
      <c r="B32" s="29" t="s">
        <v>20</v>
      </c>
      <c r="C32" s="30">
        <v>219180</v>
      </c>
      <c r="D32" s="30">
        <v>26292</v>
      </c>
      <c r="E32" s="30">
        <v>0</v>
      </c>
      <c r="F32" s="30">
        <v>3972</v>
      </c>
      <c r="G32" s="30">
        <v>0</v>
      </c>
      <c r="H32" s="30">
        <v>-1296</v>
      </c>
      <c r="I32" s="30">
        <v>347736</v>
      </c>
      <c r="J32" s="30">
        <v>7476</v>
      </c>
      <c r="K32" s="30">
        <v>-1056</v>
      </c>
      <c r="L32" s="30">
        <v>114948</v>
      </c>
      <c r="M32" s="30">
        <v>46908</v>
      </c>
      <c r="N32" s="30">
        <v>-16188</v>
      </c>
      <c r="O32" s="30">
        <v>19608</v>
      </c>
      <c r="P32" s="30">
        <v>192</v>
      </c>
      <c r="Q32" s="30">
        <v>174816</v>
      </c>
      <c r="R32" s="30">
        <v>12372</v>
      </c>
      <c r="S32" s="30">
        <v>4128</v>
      </c>
      <c r="T32" s="30">
        <v>22524</v>
      </c>
      <c r="U32" s="30">
        <v>13080</v>
      </c>
      <c r="V32" s="30">
        <v>3204</v>
      </c>
      <c r="W32" s="30">
        <v>2796</v>
      </c>
      <c r="X32" s="30">
        <v>3744</v>
      </c>
      <c r="Y32" s="30">
        <v>3924</v>
      </c>
      <c r="Z32" s="30">
        <v>372</v>
      </c>
      <c r="AA32" s="30">
        <v>0</v>
      </c>
      <c r="AB32" s="30">
        <v>45024</v>
      </c>
      <c r="AC32" s="30">
        <v>-1884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/>
      <c r="BC32" s="30"/>
      <c r="BD32" s="42">
        <f t="shared" si="10"/>
        <v>697716</v>
      </c>
    </row>
    <row r="33" spans="1:56" x14ac:dyDescent="0.3">
      <c r="A33" s="28">
        <v>185</v>
      </c>
      <c r="B33" s="29" t="s">
        <v>10</v>
      </c>
      <c r="C33" s="30">
        <v>-86172</v>
      </c>
      <c r="D33" s="30">
        <v>0</v>
      </c>
      <c r="E33" s="30">
        <v>0</v>
      </c>
      <c r="F33" s="30">
        <v>7080</v>
      </c>
      <c r="G33" s="30">
        <v>0</v>
      </c>
      <c r="H33" s="30">
        <v>-2316</v>
      </c>
      <c r="I33" s="30">
        <v>84192</v>
      </c>
      <c r="J33" s="30">
        <v>1812</v>
      </c>
      <c r="K33" s="30">
        <v>-1884</v>
      </c>
      <c r="L33" s="30">
        <v>840</v>
      </c>
      <c r="M33" s="30">
        <v>28044</v>
      </c>
      <c r="N33" s="30">
        <v>-28860</v>
      </c>
      <c r="O33" s="30">
        <v>18972</v>
      </c>
      <c r="P33" s="30">
        <v>576</v>
      </c>
      <c r="Q33" s="30">
        <v>311652</v>
      </c>
      <c r="R33" s="30">
        <v>22056</v>
      </c>
      <c r="S33" s="30">
        <v>7356</v>
      </c>
      <c r="T33" s="30">
        <v>11028</v>
      </c>
      <c r="U33" s="30">
        <v>3360</v>
      </c>
      <c r="V33" s="30">
        <v>5376</v>
      </c>
      <c r="W33" s="30">
        <v>6084</v>
      </c>
      <c r="X33" s="30">
        <v>8160</v>
      </c>
      <c r="Y33" s="30">
        <v>8544</v>
      </c>
      <c r="Z33" s="30">
        <v>816</v>
      </c>
      <c r="AA33" s="30">
        <v>0</v>
      </c>
      <c r="AB33" s="30">
        <v>53508</v>
      </c>
      <c r="AC33" s="30">
        <v>-4368</v>
      </c>
      <c r="AD33" s="30">
        <v>12108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1068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-39924</v>
      </c>
      <c r="BB33" s="30"/>
      <c r="BC33" s="30"/>
      <c r="BD33" s="42">
        <f t="shared" si="10"/>
        <v>383844</v>
      </c>
    </row>
    <row r="34" spans="1:56" x14ac:dyDescent="0.3">
      <c r="A34" s="28">
        <v>187</v>
      </c>
      <c r="B34" s="29" t="s">
        <v>23</v>
      </c>
      <c r="C34" s="30">
        <v>18132</v>
      </c>
      <c r="D34" s="30">
        <v>0</v>
      </c>
      <c r="E34" s="30">
        <v>0</v>
      </c>
      <c r="F34" s="30">
        <v>3024</v>
      </c>
      <c r="G34" s="30">
        <v>0</v>
      </c>
      <c r="H34" s="30">
        <v>-996</v>
      </c>
      <c r="I34" s="30">
        <v>-39816</v>
      </c>
      <c r="J34" s="30">
        <v>0</v>
      </c>
      <c r="K34" s="30">
        <v>-804</v>
      </c>
      <c r="L34" s="30">
        <v>9024</v>
      </c>
      <c r="M34" s="30">
        <v>33456</v>
      </c>
      <c r="N34" s="30">
        <v>-12324</v>
      </c>
      <c r="O34" s="30">
        <v>12096</v>
      </c>
      <c r="P34" s="30">
        <v>252</v>
      </c>
      <c r="Q34" s="30">
        <v>133104</v>
      </c>
      <c r="R34" s="30">
        <v>9420</v>
      </c>
      <c r="S34" s="30">
        <v>3144</v>
      </c>
      <c r="T34" s="30">
        <v>4704</v>
      </c>
      <c r="U34" s="30">
        <v>1440</v>
      </c>
      <c r="V34" s="30">
        <v>2652</v>
      </c>
      <c r="W34" s="30">
        <v>2400</v>
      </c>
      <c r="X34" s="30">
        <v>3216</v>
      </c>
      <c r="Y34" s="30">
        <v>3360</v>
      </c>
      <c r="Z34" s="30">
        <v>324</v>
      </c>
      <c r="AA34" s="30">
        <v>0</v>
      </c>
      <c r="AB34" s="30">
        <v>0</v>
      </c>
      <c r="AC34" s="30">
        <v>-1668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/>
      <c r="BC34" s="30"/>
      <c r="BD34" s="42">
        <f t="shared" si="10"/>
        <v>224760</v>
      </c>
    </row>
    <row r="35" spans="1:56" x14ac:dyDescent="0.3">
      <c r="A35" s="28">
        <v>190</v>
      </c>
      <c r="B35" s="29" t="s">
        <v>28</v>
      </c>
      <c r="C35" s="30">
        <v>-723744</v>
      </c>
      <c r="D35" s="30">
        <v>0</v>
      </c>
      <c r="E35" s="30">
        <v>-48792</v>
      </c>
      <c r="F35" s="30">
        <v>6864</v>
      </c>
      <c r="G35" s="30">
        <v>1692</v>
      </c>
      <c r="H35" s="30">
        <v>-2244</v>
      </c>
      <c r="I35" s="30">
        <v>-133296</v>
      </c>
      <c r="J35" s="30">
        <v>0</v>
      </c>
      <c r="K35" s="30">
        <v>-1824</v>
      </c>
      <c r="L35" s="30">
        <v>-9696</v>
      </c>
      <c r="M35" s="30">
        <v>30324</v>
      </c>
      <c r="N35" s="30">
        <v>-27960</v>
      </c>
      <c r="O35" s="30">
        <v>17724</v>
      </c>
      <c r="P35" s="30">
        <v>528</v>
      </c>
      <c r="Q35" s="30">
        <v>301848</v>
      </c>
      <c r="R35" s="30">
        <v>21360</v>
      </c>
      <c r="S35" s="30">
        <v>7116</v>
      </c>
      <c r="T35" s="30">
        <v>10680</v>
      </c>
      <c r="U35" s="30">
        <v>3252</v>
      </c>
      <c r="V35" s="30">
        <v>5856</v>
      </c>
      <c r="W35" s="30">
        <v>7272</v>
      </c>
      <c r="X35" s="30">
        <v>9744</v>
      </c>
      <c r="Y35" s="30">
        <v>10212</v>
      </c>
      <c r="Z35" s="30">
        <v>972</v>
      </c>
      <c r="AA35" s="30">
        <v>0</v>
      </c>
      <c r="AB35" s="30">
        <v>0</v>
      </c>
      <c r="AC35" s="30">
        <v>-5436</v>
      </c>
      <c r="AD35" s="30">
        <v>0</v>
      </c>
      <c r="AE35" s="30">
        <v>0</v>
      </c>
      <c r="AF35" s="30">
        <v>39696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/>
      <c r="BC35" s="30"/>
      <c r="BD35" s="42">
        <f t="shared" si="10"/>
        <v>-382428</v>
      </c>
    </row>
    <row r="36" spans="1:56" x14ac:dyDescent="0.3">
      <c r="A36" s="28">
        <v>201</v>
      </c>
      <c r="B36" s="29" t="s">
        <v>24</v>
      </c>
      <c r="C36" s="30">
        <v>-385788</v>
      </c>
      <c r="D36" s="30">
        <v>0</v>
      </c>
      <c r="E36" s="30">
        <v>-15624</v>
      </c>
      <c r="F36" s="30">
        <v>4224</v>
      </c>
      <c r="G36" s="30">
        <v>0</v>
      </c>
      <c r="H36" s="30">
        <v>-1380</v>
      </c>
      <c r="I36" s="30">
        <v>-219828</v>
      </c>
      <c r="J36" s="30">
        <v>0</v>
      </c>
      <c r="K36" s="30">
        <v>-1128</v>
      </c>
      <c r="L36" s="30">
        <v>-6048</v>
      </c>
      <c r="M36" s="30">
        <v>13368</v>
      </c>
      <c r="N36" s="30">
        <v>-17220</v>
      </c>
      <c r="O36" s="30">
        <v>-11040</v>
      </c>
      <c r="P36" s="30">
        <v>288</v>
      </c>
      <c r="Q36" s="30">
        <v>185976</v>
      </c>
      <c r="R36" s="30">
        <v>13164</v>
      </c>
      <c r="S36" s="30">
        <v>4380</v>
      </c>
      <c r="T36" s="30">
        <v>6576</v>
      </c>
      <c r="U36" s="30">
        <v>2004</v>
      </c>
      <c r="V36" s="30">
        <v>3480</v>
      </c>
      <c r="W36" s="30">
        <v>4464</v>
      </c>
      <c r="X36" s="30">
        <v>5976</v>
      </c>
      <c r="Y36" s="30">
        <v>6264</v>
      </c>
      <c r="Z36" s="30">
        <v>600</v>
      </c>
      <c r="AA36" s="30">
        <v>0</v>
      </c>
      <c r="AB36" s="30">
        <v>0</v>
      </c>
      <c r="AC36" s="30">
        <v>-3312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-13296</v>
      </c>
      <c r="BA36" s="30">
        <v>0</v>
      </c>
      <c r="BB36" s="30"/>
      <c r="BC36" s="30"/>
      <c r="BD36" s="42">
        <f t="shared" si="10"/>
        <v>-189648</v>
      </c>
    </row>
    <row r="37" spans="1:56" x14ac:dyDescent="0.3">
      <c r="A37" s="28">
        <v>210</v>
      </c>
      <c r="B37" s="29" t="s">
        <v>26</v>
      </c>
      <c r="C37" s="30">
        <v>-370824</v>
      </c>
      <c r="D37" s="30">
        <v>0</v>
      </c>
      <c r="E37" s="30">
        <v>0</v>
      </c>
      <c r="F37" s="30">
        <v>6792</v>
      </c>
      <c r="G37" s="30">
        <v>0</v>
      </c>
      <c r="H37" s="30">
        <v>-2220</v>
      </c>
      <c r="I37" s="30">
        <v>-31332</v>
      </c>
      <c r="J37" s="30">
        <v>0</v>
      </c>
      <c r="K37" s="30">
        <v>-1812</v>
      </c>
      <c r="L37" s="30">
        <v>-9600</v>
      </c>
      <c r="M37" s="30">
        <v>33216</v>
      </c>
      <c r="N37" s="30">
        <v>-27672</v>
      </c>
      <c r="O37" s="30">
        <v>23256</v>
      </c>
      <c r="P37" s="30">
        <v>540</v>
      </c>
      <c r="Q37" s="30">
        <v>298848</v>
      </c>
      <c r="R37" s="30">
        <v>21144</v>
      </c>
      <c r="S37" s="30">
        <v>7044</v>
      </c>
      <c r="T37" s="30">
        <v>10572</v>
      </c>
      <c r="U37" s="30">
        <v>3216</v>
      </c>
      <c r="V37" s="30">
        <v>5112</v>
      </c>
      <c r="W37" s="30">
        <v>7416</v>
      </c>
      <c r="X37" s="30">
        <v>9948</v>
      </c>
      <c r="Y37" s="30">
        <v>10416</v>
      </c>
      <c r="Z37" s="30">
        <v>996</v>
      </c>
      <c r="AA37" s="30">
        <v>0</v>
      </c>
      <c r="AB37" s="30">
        <v>0</v>
      </c>
      <c r="AC37" s="30">
        <v>-4812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216</v>
      </c>
      <c r="AR37" s="30">
        <v>50892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  <c r="AZ37" s="30">
        <v>0</v>
      </c>
      <c r="BA37" s="30">
        <v>0</v>
      </c>
      <c r="BB37" s="30"/>
      <c r="BC37" s="30"/>
      <c r="BD37" s="42">
        <f t="shared" si="10"/>
        <v>23388</v>
      </c>
    </row>
    <row r="38" spans="1:56" x14ac:dyDescent="0.3">
      <c r="A38" s="28">
        <v>217</v>
      </c>
      <c r="B38" s="29" t="s">
        <v>31</v>
      </c>
      <c r="C38" s="30">
        <v>-427512</v>
      </c>
      <c r="D38" s="30">
        <v>0</v>
      </c>
      <c r="E38" s="30">
        <v>0</v>
      </c>
      <c r="F38" s="30">
        <v>10272</v>
      </c>
      <c r="G38" s="30">
        <v>0</v>
      </c>
      <c r="H38" s="30">
        <v>-3360</v>
      </c>
      <c r="I38" s="30">
        <v>62544</v>
      </c>
      <c r="J38" s="30">
        <v>1344</v>
      </c>
      <c r="K38" s="30">
        <v>-2736</v>
      </c>
      <c r="L38" s="30">
        <v>-14688</v>
      </c>
      <c r="M38" s="30">
        <v>29208</v>
      </c>
      <c r="N38" s="30">
        <v>-41856</v>
      </c>
      <c r="O38" s="30">
        <v>49764</v>
      </c>
      <c r="P38" s="30">
        <v>612</v>
      </c>
      <c r="Q38" s="30">
        <v>451896</v>
      </c>
      <c r="R38" s="30">
        <v>31980</v>
      </c>
      <c r="S38" s="30">
        <v>10656</v>
      </c>
      <c r="T38" s="30">
        <v>15984</v>
      </c>
      <c r="U38" s="30">
        <v>4872</v>
      </c>
      <c r="V38" s="30">
        <v>6888</v>
      </c>
      <c r="W38" s="30">
        <v>12504</v>
      </c>
      <c r="X38" s="30">
        <v>16752</v>
      </c>
      <c r="Y38" s="30">
        <v>17544</v>
      </c>
      <c r="Z38" s="30">
        <v>1668</v>
      </c>
      <c r="AA38" s="30">
        <v>0</v>
      </c>
      <c r="AB38" s="30">
        <v>0</v>
      </c>
      <c r="AC38" s="30">
        <v>-6912</v>
      </c>
      <c r="AD38" s="30">
        <v>12108</v>
      </c>
      <c r="AE38" s="30">
        <v>6060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960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/>
      <c r="BC38" s="30"/>
      <c r="BD38" s="42">
        <f t="shared" si="10"/>
        <v>184440</v>
      </c>
    </row>
    <row r="39" spans="1:56" x14ac:dyDescent="0.3">
      <c r="A39" s="28">
        <v>219</v>
      </c>
      <c r="B39" s="29" t="s">
        <v>32</v>
      </c>
      <c r="C39" s="30">
        <v>-409044</v>
      </c>
      <c r="D39" s="30">
        <v>0</v>
      </c>
      <c r="E39" s="30">
        <v>0</v>
      </c>
      <c r="F39" s="30">
        <v>8844</v>
      </c>
      <c r="G39" s="30">
        <v>0</v>
      </c>
      <c r="H39" s="30">
        <v>-2892</v>
      </c>
      <c r="I39" s="30">
        <v>-289236</v>
      </c>
      <c r="J39" s="30">
        <v>0</v>
      </c>
      <c r="K39" s="30">
        <v>-2352</v>
      </c>
      <c r="L39" s="30">
        <v>-12012</v>
      </c>
      <c r="M39" s="30">
        <v>36012</v>
      </c>
      <c r="N39" s="30">
        <v>-36048</v>
      </c>
      <c r="O39" s="30">
        <v>-184128</v>
      </c>
      <c r="P39" s="30">
        <v>-60</v>
      </c>
      <c r="Q39" s="30">
        <v>389268</v>
      </c>
      <c r="R39" s="30">
        <v>27540</v>
      </c>
      <c r="S39" s="30">
        <v>9180</v>
      </c>
      <c r="T39" s="30">
        <v>13776</v>
      </c>
      <c r="U39" s="30">
        <v>4200</v>
      </c>
      <c r="V39" s="30">
        <v>6732</v>
      </c>
      <c r="W39" s="30">
        <v>8172</v>
      </c>
      <c r="X39" s="30">
        <v>10956</v>
      </c>
      <c r="Y39" s="30">
        <v>11472</v>
      </c>
      <c r="Z39" s="30">
        <v>1092</v>
      </c>
      <c r="AA39" s="30">
        <v>0</v>
      </c>
      <c r="AB39" s="30">
        <v>0</v>
      </c>
      <c r="AC39" s="30">
        <v>-5664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3768</v>
      </c>
      <c r="AR39" s="30">
        <v>113004</v>
      </c>
      <c r="AS39" s="30">
        <v>0</v>
      </c>
      <c r="AT39" s="30">
        <v>0</v>
      </c>
      <c r="AU39" s="30">
        <v>0</v>
      </c>
      <c r="AV39" s="30">
        <v>19620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/>
      <c r="BC39" s="30"/>
      <c r="BD39" s="42">
        <f t="shared" si="10"/>
        <v>-122604</v>
      </c>
    </row>
    <row r="40" spans="1:56" x14ac:dyDescent="0.3">
      <c r="A40" s="28">
        <v>223</v>
      </c>
      <c r="B40" s="29" t="s">
        <v>33</v>
      </c>
      <c r="C40" s="30">
        <v>-832488</v>
      </c>
      <c r="D40" s="30">
        <v>0</v>
      </c>
      <c r="E40" s="30">
        <v>-126240</v>
      </c>
      <c r="F40" s="30">
        <v>4044</v>
      </c>
      <c r="G40" s="30">
        <v>35100</v>
      </c>
      <c r="H40" s="30">
        <v>-1320</v>
      </c>
      <c r="I40" s="30">
        <v>-152664</v>
      </c>
      <c r="J40" s="30">
        <v>0</v>
      </c>
      <c r="K40" s="30">
        <v>-1080</v>
      </c>
      <c r="L40" s="30">
        <v>-5844</v>
      </c>
      <c r="M40" s="30">
        <v>13992</v>
      </c>
      <c r="N40" s="30">
        <v>-16464</v>
      </c>
      <c r="O40" s="30">
        <v>-30900</v>
      </c>
      <c r="P40" s="30">
        <v>192</v>
      </c>
      <c r="Q40" s="30">
        <v>177744</v>
      </c>
      <c r="R40" s="30">
        <v>12576</v>
      </c>
      <c r="S40" s="30">
        <v>4188</v>
      </c>
      <c r="T40" s="30">
        <v>6288</v>
      </c>
      <c r="U40" s="30">
        <v>1920</v>
      </c>
      <c r="V40" s="30">
        <v>2748</v>
      </c>
      <c r="W40" s="30">
        <v>5760</v>
      </c>
      <c r="X40" s="30">
        <v>7716</v>
      </c>
      <c r="Y40" s="30">
        <v>8076</v>
      </c>
      <c r="Z40" s="30">
        <v>768</v>
      </c>
      <c r="AA40" s="30">
        <v>0</v>
      </c>
      <c r="AB40" s="30">
        <v>0</v>
      </c>
      <c r="AC40" s="30">
        <v>-30924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/>
      <c r="BC40" s="30"/>
      <c r="BD40" s="42">
        <f t="shared" si="10"/>
        <v>-763068</v>
      </c>
    </row>
    <row r="41" spans="1:56" x14ac:dyDescent="0.3">
      <c r="A41" s="28">
        <v>230</v>
      </c>
      <c r="B41" s="29" t="s">
        <v>34</v>
      </c>
      <c r="C41" s="30">
        <v>-2215224</v>
      </c>
      <c r="D41" s="30">
        <v>0</v>
      </c>
      <c r="E41" s="30">
        <v>-364104</v>
      </c>
      <c r="F41" s="30">
        <v>9204</v>
      </c>
      <c r="G41" s="30">
        <v>118512</v>
      </c>
      <c r="H41" s="30">
        <v>-3012</v>
      </c>
      <c r="I41" s="30">
        <v>-363072</v>
      </c>
      <c r="J41" s="30">
        <v>0</v>
      </c>
      <c r="K41" s="30">
        <v>-2448</v>
      </c>
      <c r="L41" s="30">
        <v>-13236</v>
      </c>
      <c r="M41" s="30">
        <v>34596</v>
      </c>
      <c r="N41" s="30">
        <v>-37500</v>
      </c>
      <c r="O41" s="30">
        <v>-9972</v>
      </c>
      <c r="P41" s="30">
        <v>564</v>
      </c>
      <c r="Q41" s="30">
        <v>404892</v>
      </c>
      <c r="R41" s="30">
        <v>28644</v>
      </c>
      <c r="S41" s="30">
        <v>9552</v>
      </c>
      <c r="T41" s="30">
        <v>14328</v>
      </c>
      <c r="U41" s="30">
        <v>4368</v>
      </c>
      <c r="V41" s="30">
        <v>7044</v>
      </c>
      <c r="W41" s="30">
        <v>10788</v>
      </c>
      <c r="X41" s="30">
        <v>14460</v>
      </c>
      <c r="Y41" s="30">
        <v>15144</v>
      </c>
      <c r="Z41" s="30">
        <v>1440</v>
      </c>
      <c r="AA41" s="30">
        <v>0</v>
      </c>
      <c r="AB41" s="30">
        <v>0</v>
      </c>
      <c r="AC41" s="30">
        <v>-71712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/>
      <c r="BC41" s="30"/>
      <c r="BD41" s="42">
        <f t="shared" si="10"/>
        <v>-2041224</v>
      </c>
    </row>
    <row r="42" spans="1:56" x14ac:dyDescent="0.3">
      <c r="A42" s="28">
        <v>240</v>
      </c>
      <c r="B42" s="29" t="s">
        <v>25</v>
      </c>
      <c r="C42" s="30">
        <v>-253512</v>
      </c>
      <c r="D42" s="30">
        <v>0</v>
      </c>
      <c r="E42" s="30">
        <v>0</v>
      </c>
      <c r="F42" s="30">
        <v>7416</v>
      </c>
      <c r="G42" s="30">
        <v>0</v>
      </c>
      <c r="H42" s="30">
        <v>-2424</v>
      </c>
      <c r="I42" s="30">
        <v>-335976</v>
      </c>
      <c r="J42" s="30">
        <v>0</v>
      </c>
      <c r="K42" s="30">
        <v>-1968</v>
      </c>
      <c r="L42" s="30">
        <v>-10164</v>
      </c>
      <c r="M42" s="30">
        <v>26400</v>
      </c>
      <c r="N42" s="30">
        <v>-30216</v>
      </c>
      <c r="O42" s="30">
        <v>22476</v>
      </c>
      <c r="P42" s="30">
        <v>624</v>
      </c>
      <c r="Q42" s="30">
        <v>326208</v>
      </c>
      <c r="R42" s="30">
        <v>23076</v>
      </c>
      <c r="S42" s="30">
        <v>7692</v>
      </c>
      <c r="T42" s="30">
        <v>11544</v>
      </c>
      <c r="U42" s="30">
        <v>3516</v>
      </c>
      <c r="V42" s="30">
        <v>6804</v>
      </c>
      <c r="W42" s="30">
        <v>6516</v>
      </c>
      <c r="X42" s="30">
        <v>8724</v>
      </c>
      <c r="Y42" s="30">
        <v>9144</v>
      </c>
      <c r="Z42" s="30">
        <v>876</v>
      </c>
      <c r="AA42" s="30">
        <v>0</v>
      </c>
      <c r="AB42" s="30">
        <v>0</v>
      </c>
      <c r="AC42" s="30">
        <v>-4848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5652</v>
      </c>
      <c r="AR42" s="30">
        <v>0</v>
      </c>
      <c r="AS42" s="30">
        <v>504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/>
      <c r="BC42" s="30"/>
      <c r="BD42" s="42">
        <f t="shared" si="10"/>
        <v>159852</v>
      </c>
    </row>
    <row r="43" spans="1:56" x14ac:dyDescent="0.3">
      <c r="A43" s="28">
        <v>250</v>
      </c>
      <c r="B43" s="29" t="s">
        <v>27</v>
      </c>
      <c r="C43" s="30">
        <v>-84204</v>
      </c>
      <c r="D43" s="30">
        <v>0</v>
      </c>
      <c r="E43" s="30">
        <v>0</v>
      </c>
      <c r="F43" s="30">
        <v>7608</v>
      </c>
      <c r="G43" s="30">
        <v>0</v>
      </c>
      <c r="H43" s="30">
        <v>-2496</v>
      </c>
      <c r="I43" s="30">
        <v>-75180</v>
      </c>
      <c r="J43" s="30">
        <v>0</v>
      </c>
      <c r="K43" s="30">
        <v>-2028</v>
      </c>
      <c r="L43" s="30">
        <v>11844</v>
      </c>
      <c r="M43" s="30">
        <v>22248</v>
      </c>
      <c r="N43" s="30">
        <v>-30996</v>
      </c>
      <c r="O43" s="30">
        <v>45900</v>
      </c>
      <c r="P43" s="30">
        <v>132</v>
      </c>
      <c r="Q43" s="30">
        <v>334608</v>
      </c>
      <c r="R43" s="30">
        <v>23676</v>
      </c>
      <c r="S43" s="30">
        <v>7896</v>
      </c>
      <c r="T43" s="30">
        <v>11832</v>
      </c>
      <c r="U43" s="30">
        <v>3612</v>
      </c>
      <c r="V43" s="30">
        <v>4956</v>
      </c>
      <c r="W43" s="30">
        <v>8964</v>
      </c>
      <c r="X43" s="30">
        <v>12012</v>
      </c>
      <c r="Y43" s="30">
        <v>12588</v>
      </c>
      <c r="Z43" s="30">
        <v>1200</v>
      </c>
      <c r="AA43" s="30">
        <v>0</v>
      </c>
      <c r="AB43" s="30">
        <v>57456</v>
      </c>
      <c r="AC43" s="30">
        <v>-4560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5820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8184</v>
      </c>
      <c r="AY43" s="30">
        <v>0</v>
      </c>
      <c r="AZ43" s="30">
        <v>0</v>
      </c>
      <c r="BA43" s="30">
        <v>0</v>
      </c>
      <c r="BB43" s="30"/>
      <c r="BC43" s="30"/>
      <c r="BD43" s="42">
        <f t="shared" si="10"/>
        <v>444276</v>
      </c>
    </row>
    <row r="44" spans="1:56" x14ac:dyDescent="0.3">
      <c r="A44" s="28">
        <v>253</v>
      </c>
      <c r="B44" s="29" t="s">
        <v>36</v>
      </c>
      <c r="C44" s="30">
        <v>-129840</v>
      </c>
      <c r="D44" s="30">
        <v>0</v>
      </c>
      <c r="E44" s="30">
        <v>0</v>
      </c>
      <c r="F44" s="30">
        <v>8712</v>
      </c>
      <c r="G44" s="30">
        <v>0</v>
      </c>
      <c r="H44" s="30">
        <v>-2856</v>
      </c>
      <c r="I44" s="30">
        <v>-52608</v>
      </c>
      <c r="J44" s="30">
        <v>0</v>
      </c>
      <c r="K44" s="30">
        <v>-2316</v>
      </c>
      <c r="L44" s="30">
        <v>-396</v>
      </c>
      <c r="M44" s="30">
        <v>43644</v>
      </c>
      <c r="N44" s="30">
        <v>-35496</v>
      </c>
      <c r="O44" s="30">
        <v>37344</v>
      </c>
      <c r="P44" s="30">
        <v>708</v>
      </c>
      <c r="Q44" s="30">
        <v>383244</v>
      </c>
      <c r="R44" s="30">
        <v>27120</v>
      </c>
      <c r="S44" s="30">
        <v>9036</v>
      </c>
      <c r="T44" s="30">
        <v>13560</v>
      </c>
      <c r="U44" s="30">
        <v>4128</v>
      </c>
      <c r="V44" s="30">
        <v>7236</v>
      </c>
      <c r="W44" s="30">
        <v>8352</v>
      </c>
      <c r="X44" s="30">
        <v>11184</v>
      </c>
      <c r="Y44" s="30">
        <v>11712</v>
      </c>
      <c r="Z44" s="30">
        <v>1116</v>
      </c>
      <c r="AA44" s="30">
        <v>0</v>
      </c>
      <c r="AB44" s="30">
        <v>0</v>
      </c>
      <c r="AC44" s="30">
        <v>-5472</v>
      </c>
      <c r="AD44" s="30">
        <v>0</v>
      </c>
      <c r="AE44" s="30">
        <v>0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/>
      <c r="BC44" s="30"/>
      <c r="BD44" s="42">
        <f t="shared" si="10"/>
        <v>393036</v>
      </c>
    </row>
    <row r="45" spans="1:56" x14ac:dyDescent="0.3">
      <c r="A45" s="28">
        <v>259</v>
      </c>
      <c r="B45" s="29" t="s">
        <v>37</v>
      </c>
      <c r="C45" s="30">
        <v>-26748</v>
      </c>
      <c r="D45" s="30">
        <v>0</v>
      </c>
      <c r="E45" s="30">
        <v>0</v>
      </c>
      <c r="F45" s="30">
        <v>10260</v>
      </c>
      <c r="G45" s="30">
        <v>0</v>
      </c>
      <c r="H45" s="30">
        <v>-3360</v>
      </c>
      <c r="I45" s="30">
        <v>34500</v>
      </c>
      <c r="J45" s="30">
        <v>744</v>
      </c>
      <c r="K45" s="30">
        <v>-2724</v>
      </c>
      <c r="L45" s="30">
        <v>98232</v>
      </c>
      <c r="M45" s="30">
        <v>38712</v>
      </c>
      <c r="N45" s="30">
        <v>-41784</v>
      </c>
      <c r="O45" s="30">
        <v>37824</v>
      </c>
      <c r="P45" s="30">
        <v>420</v>
      </c>
      <c r="Q45" s="30">
        <v>451104</v>
      </c>
      <c r="R45" s="30">
        <v>31920</v>
      </c>
      <c r="S45" s="30">
        <v>10644</v>
      </c>
      <c r="T45" s="30">
        <v>33684</v>
      </c>
      <c r="U45" s="30">
        <v>17016</v>
      </c>
      <c r="V45" s="30">
        <v>7884</v>
      </c>
      <c r="W45" s="30">
        <v>9660</v>
      </c>
      <c r="X45" s="30">
        <v>12948</v>
      </c>
      <c r="Y45" s="30">
        <v>13560</v>
      </c>
      <c r="Z45" s="30">
        <v>1296</v>
      </c>
      <c r="AA45" s="30">
        <v>0</v>
      </c>
      <c r="AB45" s="30">
        <v>77448</v>
      </c>
      <c r="AC45" s="30">
        <v>-5856</v>
      </c>
      <c r="AD45" s="30">
        <v>0</v>
      </c>
      <c r="AE45" s="30">
        <v>6060</v>
      </c>
      <c r="AF45" s="30">
        <v>0</v>
      </c>
      <c r="AG45" s="30">
        <v>0</v>
      </c>
      <c r="AH45" s="30">
        <v>0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7836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-6336</v>
      </c>
      <c r="BA45" s="30">
        <v>0</v>
      </c>
      <c r="BB45" s="30"/>
      <c r="BC45" s="30"/>
      <c r="BD45" s="42">
        <f t="shared" si="10"/>
        <v>780924</v>
      </c>
    </row>
    <row r="46" spans="1:56" x14ac:dyDescent="0.3">
      <c r="A46" s="28">
        <v>260</v>
      </c>
      <c r="B46" s="29" t="s">
        <v>30</v>
      </c>
      <c r="C46" s="30">
        <v>7260</v>
      </c>
      <c r="D46" s="30">
        <v>0</v>
      </c>
      <c r="E46" s="30">
        <v>0</v>
      </c>
      <c r="F46" s="30">
        <v>5064</v>
      </c>
      <c r="G46" s="30">
        <v>0</v>
      </c>
      <c r="H46" s="30">
        <v>-1656</v>
      </c>
      <c r="I46" s="30">
        <v>15228</v>
      </c>
      <c r="J46" s="30">
        <v>324</v>
      </c>
      <c r="K46" s="30">
        <v>-1344</v>
      </c>
      <c r="L46" s="30">
        <v>85560</v>
      </c>
      <c r="M46" s="30">
        <v>14220</v>
      </c>
      <c r="N46" s="30">
        <v>-20652</v>
      </c>
      <c r="O46" s="30">
        <v>32712</v>
      </c>
      <c r="P46" s="30">
        <v>348</v>
      </c>
      <c r="Q46" s="30">
        <v>222924</v>
      </c>
      <c r="R46" s="30">
        <v>15768</v>
      </c>
      <c r="S46" s="30">
        <v>5256</v>
      </c>
      <c r="T46" s="30">
        <v>16644</v>
      </c>
      <c r="U46" s="30">
        <v>8400</v>
      </c>
      <c r="V46" s="30">
        <v>2808</v>
      </c>
      <c r="W46" s="30">
        <v>6564</v>
      </c>
      <c r="X46" s="30">
        <v>8796</v>
      </c>
      <c r="Y46" s="30">
        <v>9216</v>
      </c>
      <c r="Z46" s="30">
        <v>876</v>
      </c>
      <c r="AA46" s="30">
        <v>0</v>
      </c>
      <c r="AB46" s="30">
        <v>57420</v>
      </c>
      <c r="AC46" s="30">
        <v>-2988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276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/>
      <c r="BC46" s="30"/>
      <c r="BD46" s="42">
        <f t="shared" si="10"/>
        <v>474540</v>
      </c>
    </row>
    <row r="47" spans="1:56" x14ac:dyDescent="0.3">
      <c r="A47" s="28">
        <v>265</v>
      </c>
      <c r="B47" s="29" t="s">
        <v>39</v>
      </c>
      <c r="C47" s="30">
        <v>-652776</v>
      </c>
      <c r="D47" s="30">
        <v>0</v>
      </c>
      <c r="E47" s="30">
        <v>0</v>
      </c>
      <c r="F47" s="30">
        <v>14856</v>
      </c>
      <c r="G47" s="30">
        <v>0</v>
      </c>
      <c r="H47" s="30">
        <v>-4860</v>
      </c>
      <c r="I47" s="30">
        <v>-492852</v>
      </c>
      <c r="J47" s="30">
        <v>0</v>
      </c>
      <c r="K47" s="30">
        <v>-3948</v>
      </c>
      <c r="L47" s="30">
        <v>-20604</v>
      </c>
      <c r="M47" s="30">
        <v>49092</v>
      </c>
      <c r="N47" s="30">
        <v>-60516</v>
      </c>
      <c r="O47" s="30">
        <v>47316</v>
      </c>
      <c r="P47" s="30">
        <v>-1092</v>
      </c>
      <c r="Q47" s="30">
        <v>653436</v>
      </c>
      <c r="R47" s="30">
        <v>46236</v>
      </c>
      <c r="S47" s="30">
        <v>15408</v>
      </c>
      <c r="T47" s="30">
        <v>23112</v>
      </c>
      <c r="U47" s="30">
        <v>7044</v>
      </c>
      <c r="V47" s="30">
        <v>10248</v>
      </c>
      <c r="W47" s="30">
        <v>14148</v>
      </c>
      <c r="X47" s="30">
        <v>18960</v>
      </c>
      <c r="Y47" s="30">
        <v>19860</v>
      </c>
      <c r="Z47" s="30">
        <v>1896</v>
      </c>
      <c r="AA47" s="30">
        <v>0</v>
      </c>
      <c r="AB47" s="30">
        <v>0</v>
      </c>
      <c r="AC47" s="30">
        <v>-9696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  <c r="AZ47" s="30">
        <v>0</v>
      </c>
      <c r="BA47" s="30">
        <v>0</v>
      </c>
      <c r="BB47" s="30"/>
      <c r="BC47" s="30"/>
      <c r="BD47" s="42">
        <f t="shared" si="10"/>
        <v>172068</v>
      </c>
    </row>
    <row r="48" spans="1:56" x14ac:dyDescent="0.3">
      <c r="A48" s="28">
        <v>269</v>
      </c>
      <c r="B48" s="29" t="s">
        <v>40</v>
      </c>
      <c r="C48" s="30">
        <v>-186048</v>
      </c>
      <c r="D48" s="30">
        <v>0</v>
      </c>
      <c r="E48" s="30">
        <v>0</v>
      </c>
      <c r="F48" s="30">
        <v>4020</v>
      </c>
      <c r="G48" s="30">
        <v>0</v>
      </c>
      <c r="H48" s="30">
        <v>-1320</v>
      </c>
      <c r="I48" s="30">
        <v>-166704</v>
      </c>
      <c r="J48" s="30">
        <v>0</v>
      </c>
      <c r="K48" s="30">
        <v>-1068</v>
      </c>
      <c r="L48" s="30">
        <v>-5460</v>
      </c>
      <c r="M48" s="30">
        <v>12180</v>
      </c>
      <c r="N48" s="30">
        <v>-16392</v>
      </c>
      <c r="O48" s="30">
        <v>19440</v>
      </c>
      <c r="P48" s="30">
        <v>336</v>
      </c>
      <c r="Q48" s="30">
        <v>176940</v>
      </c>
      <c r="R48" s="30">
        <v>12516</v>
      </c>
      <c r="S48" s="30">
        <v>4176</v>
      </c>
      <c r="T48" s="30">
        <v>6264</v>
      </c>
      <c r="U48" s="30">
        <v>1908</v>
      </c>
      <c r="V48" s="30">
        <v>3384</v>
      </c>
      <c r="W48" s="30">
        <v>3696</v>
      </c>
      <c r="X48" s="30">
        <v>4944</v>
      </c>
      <c r="Y48" s="30">
        <v>5184</v>
      </c>
      <c r="Z48" s="30">
        <v>492</v>
      </c>
      <c r="AA48" s="30">
        <v>0</v>
      </c>
      <c r="AB48" s="30">
        <v>0</v>
      </c>
      <c r="AC48" s="30">
        <v>-2604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3072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/>
      <c r="BC48" s="30"/>
      <c r="BD48" s="42">
        <f t="shared" si="10"/>
        <v>43656</v>
      </c>
    </row>
    <row r="49" spans="1:56" x14ac:dyDescent="0.3">
      <c r="A49" s="28">
        <v>270</v>
      </c>
      <c r="B49" s="29" t="s">
        <v>29</v>
      </c>
      <c r="C49" s="30">
        <v>-326700</v>
      </c>
      <c r="D49" s="30">
        <v>0</v>
      </c>
      <c r="E49" s="30">
        <v>0</v>
      </c>
      <c r="F49" s="30">
        <v>6672</v>
      </c>
      <c r="G49" s="30">
        <v>0</v>
      </c>
      <c r="H49" s="30">
        <v>-2184</v>
      </c>
      <c r="I49" s="30">
        <v>-91092</v>
      </c>
      <c r="J49" s="30">
        <v>0</v>
      </c>
      <c r="K49" s="30">
        <v>-1776</v>
      </c>
      <c r="L49" s="30">
        <v>-9648</v>
      </c>
      <c r="M49" s="30">
        <v>15204</v>
      </c>
      <c r="N49" s="30">
        <v>-27192</v>
      </c>
      <c r="O49" s="30">
        <v>40200</v>
      </c>
      <c r="P49" s="30">
        <v>60</v>
      </c>
      <c r="Q49" s="30">
        <v>293640</v>
      </c>
      <c r="R49" s="30">
        <v>20772</v>
      </c>
      <c r="S49" s="30">
        <v>6924</v>
      </c>
      <c r="T49" s="30">
        <v>10392</v>
      </c>
      <c r="U49" s="30">
        <v>3168</v>
      </c>
      <c r="V49" s="30">
        <v>3864</v>
      </c>
      <c r="W49" s="30">
        <v>8964</v>
      </c>
      <c r="X49" s="30">
        <v>12012</v>
      </c>
      <c r="Y49" s="30">
        <v>12588</v>
      </c>
      <c r="Z49" s="30">
        <v>1200</v>
      </c>
      <c r="AA49" s="30">
        <v>0</v>
      </c>
      <c r="AB49" s="30">
        <v>0</v>
      </c>
      <c r="AC49" s="30">
        <v>-4596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5160</v>
      </c>
      <c r="AR49" s="30">
        <v>76344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/>
      <c r="BC49" s="30"/>
      <c r="BD49" s="42">
        <f t="shared" si="10"/>
        <v>65340</v>
      </c>
    </row>
    <row r="50" spans="1:56" x14ac:dyDescent="0.3">
      <c r="A50" s="28">
        <v>306</v>
      </c>
      <c r="B50" s="29" t="s">
        <v>47</v>
      </c>
      <c r="C50" s="30">
        <v>-45228</v>
      </c>
      <c r="D50" s="30">
        <v>0</v>
      </c>
      <c r="E50" s="30">
        <v>0</v>
      </c>
      <c r="F50" s="30">
        <v>5064</v>
      </c>
      <c r="G50" s="30">
        <v>0</v>
      </c>
      <c r="H50" s="30">
        <v>-1656</v>
      </c>
      <c r="I50" s="30">
        <v>264996</v>
      </c>
      <c r="J50" s="30">
        <v>5700</v>
      </c>
      <c r="K50" s="30">
        <v>-1344</v>
      </c>
      <c r="L50" s="30">
        <v>-7764</v>
      </c>
      <c r="M50" s="30">
        <v>10476</v>
      </c>
      <c r="N50" s="30">
        <v>-20628</v>
      </c>
      <c r="O50" s="30">
        <v>28512</v>
      </c>
      <c r="P50" s="30">
        <v>348</v>
      </c>
      <c r="Q50" s="30">
        <v>222672</v>
      </c>
      <c r="R50" s="30">
        <v>15756</v>
      </c>
      <c r="S50" s="30">
        <v>5256</v>
      </c>
      <c r="T50" s="30">
        <v>16620</v>
      </c>
      <c r="U50" s="30">
        <v>8400</v>
      </c>
      <c r="V50" s="30">
        <v>2304</v>
      </c>
      <c r="W50" s="30">
        <v>7776</v>
      </c>
      <c r="X50" s="30">
        <v>10416</v>
      </c>
      <c r="Y50" s="30">
        <v>10920</v>
      </c>
      <c r="Z50" s="30">
        <v>1044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3948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16056</v>
      </c>
      <c r="AZ50" s="30">
        <v>0</v>
      </c>
      <c r="BA50" s="30">
        <v>0</v>
      </c>
      <c r="BB50" s="30"/>
      <c r="BC50" s="30"/>
      <c r="BD50" s="42">
        <f t="shared" si="10"/>
        <v>270288</v>
      </c>
    </row>
    <row r="51" spans="1:56" x14ac:dyDescent="0.3">
      <c r="A51" s="28">
        <v>316</v>
      </c>
      <c r="B51" s="29" t="s">
        <v>43</v>
      </c>
      <c r="C51" s="30">
        <v>131232</v>
      </c>
      <c r="D51" s="30">
        <v>0</v>
      </c>
      <c r="E51" s="30">
        <v>0</v>
      </c>
      <c r="F51" s="30">
        <v>12000</v>
      </c>
      <c r="G51" s="30">
        <v>0</v>
      </c>
      <c r="H51" s="30">
        <v>-3924</v>
      </c>
      <c r="I51" s="30">
        <v>134760</v>
      </c>
      <c r="J51" s="30">
        <v>2904</v>
      </c>
      <c r="K51" s="30">
        <v>-3192</v>
      </c>
      <c r="L51" s="30">
        <v>-16776</v>
      </c>
      <c r="M51" s="30">
        <v>38292</v>
      </c>
      <c r="N51" s="30">
        <v>-48888</v>
      </c>
      <c r="O51" s="30">
        <v>39648</v>
      </c>
      <c r="P51" s="30">
        <v>1008</v>
      </c>
      <c r="Q51" s="30">
        <v>527808</v>
      </c>
      <c r="R51" s="30">
        <v>37344</v>
      </c>
      <c r="S51" s="30">
        <v>12444</v>
      </c>
      <c r="T51" s="30">
        <v>39408</v>
      </c>
      <c r="U51" s="30">
        <v>19908</v>
      </c>
      <c r="V51" s="30">
        <v>7980</v>
      </c>
      <c r="W51" s="30">
        <v>12300</v>
      </c>
      <c r="X51" s="30">
        <v>16476</v>
      </c>
      <c r="Y51" s="30">
        <v>17256</v>
      </c>
      <c r="Z51" s="30">
        <v>1644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11772</v>
      </c>
      <c r="AJ51" s="30">
        <v>0</v>
      </c>
      <c r="AK51" s="30">
        <v>1188</v>
      </c>
      <c r="AL51" s="30">
        <v>11040</v>
      </c>
      <c r="AM51" s="30">
        <v>360</v>
      </c>
      <c r="AN51" s="30">
        <v>1896</v>
      </c>
      <c r="AO51" s="30">
        <v>0</v>
      </c>
      <c r="AP51" s="30">
        <v>624</v>
      </c>
      <c r="AQ51" s="30">
        <v>9216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/>
      <c r="BC51" s="30"/>
      <c r="BD51" s="42">
        <f t="shared" si="10"/>
        <v>845160</v>
      </c>
    </row>
    <row r="52" spans="1:56" x14ac:dyDescent="0.3">
      <c r="A52" s="28">
        <v>320</v>
      </c>
      <c r="B52" s="29" t="s">
        <v>41</v>
      </c>
      <c r="C52" s="30">
        <v>173052</v>
      </c>
      <c r="D52" s="30">
        <v>0</v>
      </c>
      <c r="E52" s="30">
        <v>0</v>
      </c>
      <c r="F52" s="30">
        <v>6096</v>
      </c>
      <c r="G52" s="30">
        <v>0</v>
      </c>
      <c r="H52" s="30">
        <v>-1992</v>
      </c>
      <c r="I52" s="30">
        <v>61548</v>
      </c>
      <c r="J52" s="30">
        <v>1320</v>
      </c>
      <c r="K52" s="30">
        <v>-1620</v>
      </c>
      <c r="L52" s="30">
        <v>-8604</v>
      </c>
      <c r="M52" s="30">
        <v>16536</v>
      </c>
      <c r="N52" s="30">
        <v>-24828</v>
      </c>
      <c r="O52" s="30">
        <v>27708</v>
      </c>
      <c r="P52" s="30">
        <v>516</v>
      </c>
      <c r="Q52" s="30">
        <v>268080</v>
      </c>
      <c r="R52" s="30">
        <v>18972</v>
      </c>
      <c r="S52" s="30">
        <v>6324</v>
      </c>
      <c r="T52" s="30">
        <v>34536</v>
      </c>
      <c r="U52" s="30">
        <v>20064</v>
      </c>
      <c r="V52" s="30">
        <v>3816</v>
      </c>
      <c r="W52" s="30">
        <v>6636</v>
      </c>
      <c r="X52" s="30">
        <v>8892</v>
      </c>
      <c r="Y52" s="30">
        <v>9312</v>
      </c>
      <c r="Z52" s="30">
        <v>888</v>
      </c>
      <c r="AA52" s="30">
        <v>20136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15912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4668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/>
      <c r="BC52" s="30"/>
      <c r="BD52" s="42">
        <f t="shared" si="10"/>
        <v>586140</v>
      </c>
    </row>
    <row r="53" spans="1:56" x14ac:dyDescent="0.3">
      <c r="A53" s="28">
        <v>326</v>
      </c>
      <c r="B53" s="29" t="s">
        <v>44</v>
      </c>
      <c r="C53" s="30">
        <v>-20004</v>
      </c>
      <c r="D53" s="30">
        <v>0</v>
      </c>
      <c r="E53" s="30">
        <v>0</v>
      </c>
      <c r="F53" s="30">
        <v>7608</v>
      </c>
      <c r="G53" s="30">
        <v>0</v>
      </c>
      <c r="H53" s="30">
        <v>-2496</v>
      </c>
      <c r="I53" s="30">
        <v>311052</v>
      </c>
      <c r="J53" s="30">
        <v>6684</v>
      </c>
      <c r="K53" s="30">
        <v>-2028</v>
      </c>
      <c r="L53" s="30">
        <v>-11388</v>
      </c>
      <c r="M53" s="30">
        <v>28344</v>
      </c>
      <c r="N53" s="30">
        <v>-30996</v>
      </c>
      <c r="O53" s="30">
        <v>-214812</v>
      </c>
      <c r="P53" s="30">
        <v>600</v>
      </c>
      <c r="Q53" s="30">
        <v>334728</v>
      </c>
      <c r="R53" s="30">
        <v>23688</v>
      </c>
      <c r="S53" s="30">
        <v>7896</v>
      </c>
      <c r="T53" s="30">
        <v>24996</v>
      </c>
      <c r="U53" s="30">
        <v>12624</v>
      </c>
      <c r="V53" s="30">
        <v>4092</v>
      </c>
      <c r="W53" s="30">
        <v>8940</v>
      </c>
      <c r="X53" s="30">
        <v>11976</v>
      </c>
      <c r="Y53" s="30">
        <v>12540</v>
      </c>
      <c r="Z53" s="30">
        <v>1200</v>
      </c>
      <c r="AA53" s="30">
        <v>50280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13920</v>
      </c>
      <c r="AJ53" s="30">
        <v>0</v>
      </c>
      <c r="AK53" s="30">
        <v>2172</v>
      </c>
      <c r="AL53" s="30">
        <v>1644</v>
      </c>
      <c r="AM53" s="30">
        <v>468</v>
      </c>
      <c r="AN53" s="30">
        <v>0</v>
      </c>
      <c r="AO53" s="30">
        <v>0</v>
      </c>
      <c r="AP53" s="30">
        <v>2172</v>
      </c>
      <c r="AQ53" s="30">
        <v>5904</v>
      </c>
      <c r="AR53" s="30">
        <v>0</v>
      </c>
      <c r="AS53" s="30">
        <v>0</v>
      </c>
      <c r="AT53" s="30">
        <v>0</v>
      </c>
      <c r="AU53" s="30">
        <v>12720</v>
      </c>
      <c r="AV53" s="30">
        <v>0</v>
      </c>
      <c r="AW53" s="30">
        <v>0</v>
      </c>
      <c r="AX53" s="30">
        <v>0</v>
      </c>
      <c r="AY53" s="30">
        <v>0</v>
      </c>
      <c r="AZ53" s="30">
        <v>0</v>
      </c>
      <c r="BA53" s="30">
        <v>0</v>
      </c>
      <c r="BB53" s="30"/>
      <c r="BC53" s="30"/>
      <c r="BD53" s="42">
        <f t="shared" si="10"/>
        <v>249816</v>
      </c>
    </row>
    <row r="54" spans="1:56" x14ac:dyDescent="0.3">
      <c r="A54" s="28">
        <v>329</v>
      </c>
      <c r="B54" s="29" t="s">
        <v>48</v>
      </c>
      <c r="C54" s="30">
        <v>76572</v>
      </c>
      <c r="D54" s="30">
        <v>0</v>
      </c>
      <c r="E54" s="30">
        <v>0</v>
      </c>
      <c r="F54" s="30">
        <v>5760</v>
      </c>
      <c r="G54" s="30">
        <v>0</v>
      </c>
      <c r="H54" s="30">
        <v>-1884</v>
      </c>
      <c r="I54" s="30">
        <v>65472</v>
      </c>
      <c r="J54" s="30">
        <v>1404</v>
      </c>
      <c r="K54" s="30">
        <v>-1536</v>
      </c>
      <c r="L54" s="30">
        <v>-8172</v>
      </c>
      <c r="M54" s="30">
        <v>23748</v>
      </c>
      <c r="N54" s="30">
        <v>-23472</v>
      </c>
      <c r="O54" s="30">
        <v>29880</v>
      </c>
      <c r="P54" s="30">
        <v>324</v>
      </c>
      <c r="Q54" s="30">
        <v>253380</v>
      </c>
      <c r="R54" s="30">
        <v>17928</v>
      </c>
      <c r="S54" s="30">
        <v>5976</v>
      </c>
      <c r="T54" s="30">
        <v>32640</v>
      </c>
      <c r="U54" s="30">
        <v>18960</v>
      </c>
      <c r="V54" s="30">
        <v>3960</v>
      </c>
      <c r="W54" s="30">
        <v>5016</v>
      </c>
      <c r="X54" s="30">
        <v>6732</v>
      </c>
      <c r="Y54" s="30">
        <v>7044</v>
      </c>
      <c r="Z54" s="30">
        <v>672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4488</v>
      </c>
      <c r="AR54" s="30">
        <v>0</v>
      </c>
      <c r="AS54" s="30">
        <v>0</v>
      </c>
      <c r="AT54" s="30">
        <v>0</v>
      </c>
      <c r="AU54" s="30">
        <v>0</v>
      </c>
      <c r="AV54" s="30">
        <v>0</v>
      </c>
      <c r="AW54" s="30">
        <v>0</v>
      </c>
      <c r="AX54" s="30">
        <v>0</v>
      </c>
      <c r="AY54" s="30">
        <v>21480</v>
      </c>
      <c r="AZ54" s="30">
        <v>0</v>
      </c>
      <c r="BA54" s="30">
        <v>0</v>
      </c>
      <c r="BB54" s="30"/>
      <c r="BC54" s="30"/>
      <c r="BD54" s="42">
        <f t="shared" si="10"/>
        <v>455064</v>
      </c>
    </row>
    <row r="55" spans="1:56" x14ac:dyDescent="0.3">
      <c r="A55" s="28">
        <v>330</v>
      </c>
      <c r="B55" s="29" t="s">
        <v>49</v>
      </c>
      <c r="C55" s="30">
        <v>442116</v>
      </c>
      <c r="D55" s="30">
        <v>13344</v>
      </c>
      <c r="E55" s="30">
        <v>0</v>
      </c>
      <c r="F55" s="30">
        <v>12924</v>
      </c>
      <c r="G55" s="30">
        <v>0</v>
      </c>
      <c r="H55" s="30">
        <v>-4236</v>
      </c>
      <c r="I55" s="30">
        <v>560520</v>
      </c>
      <c r="J55" s="30">
        <v>12060</v>
      </c>
      <c r="K55" s="30">
        <v>-3432</v>
      </c>
      <c r="L55" s="30">
        <v>-18588</v>
      </c>
      <c r="M55" s="30">
        <v>50160</v>
      </c>
      <c r="N55" s="30">
        <v>-52644</v>
      </c>
      <c r="O55" s="30">
        <v>61500</v>
      </c>
      <c r="P55" s="30">
        <v>-24</v>
      </c>
      <c r="Q55" s="30">
        <v>568476</v>
      </c>
      <c r="R55" s="30">
        <v>40224</v>
      </c>
      <c r="S55" s="30">
        <v>13404</v>
      </c>
      <c r="T55" s="30">
        <v>73236</v>
      </c>
      <c r="U55" s="30">
        <v>42540</v>
      </c>
      <c r="V55" s="30">
        <v>8268</v>
      </c>
      <c r="W55" s="30">
        <v>13680</v>
      </c>
      <c r="X55" s="30">
        <v>18324</v>
      </c>
      <c r="Y55" s="30">
        <v>19188</v>
      </c>
      <c r="Z55" s="30">
        <v>1824</v>
      </c>
      <c r="AA55" s="30">
        <v>0</v>
      </c>
      <c r="AB55" s="30">
        <v>0</v>
      </c>
      <c r="AC55" s="30">
        <v>0</v>
      </c>
      <c r="AD55" s="30">
        <v>0</v>
      </c>
      <c r="AE55" s="30">
        <v>12120</v>
      </c>
      <c r="AF55" s="30">
        <v>0</v>
      </c>
      <c r="AG55" s="30">
        <v>0</v>
      </c>
      <c r="AH55" s="30">
        <v>0</v>
      </c>
      <c r="AI55" s="30">
        <v>14520</v>
      </c>
      <c r="AJ55" s="30">
        <v>0</v>
      </c>
      <c r="AK55" s="30">
        <v>1452</v>
      </c>
      <c r="AL55" s="30">
        <v>2976</v>
      </c>
      <c r="AM55" s="30">
        <v>0</v>
      </c>
      <c r="AN55" s="30">
        <v>0</v>
      </c>
      <c r="AO55" s="30">
        <v>0</v>
      </c>
      <c r="AP55" s="30">
        <v>1068</v>
      </c>
      <c r="AQ55" s="30">
        <v>9924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  <c r="AZ55" s="30">
        <v>-10872</v>
      </c>
      <c r="BA55" s="30">
        <v>-31464</v>
      </c>
      <c r="BB55" s="30"/>
      <c r="BC55" s="30"/>
      <c r="BD55" s="42">
        <f t="shared" si="10"/>
        <v>1315836</v>
      </c>
    </row>
    <row r="56" spans="1:56" x14ac:dyDescent="0.3">
      <c r="A56" s="28">
        <v>336</v>
      </c>
      <c r="B56" s="29" t="s">
        <v>51</v>
      </c>
      <c r="C56" s="30">
        <v>20496</v>
      </c>
      <c r="D56" s="30">
        <v>0</v>
      </c>
      <c r="E56" s="30">
        <v>0</v>
      </c>
      <c r="F56" s="30">
        <v>3804</v>
      </c>
      <c r="G56" s="30">
        <v>0</v>
      </c>
      <c r="H56" s="30">
        <v>-1248</v>
      </c>
      <c r="I56" s="30">
        <v>-10776</v>
      </c>
      <c r="J56" s="30">
        <v>0</v>
      </c>
      <c r="K56" s="30">
        <v>-1008</v>
      </c>
      <c r="L56" s="30">
        <v>12936</v>
      </c>
      <c r="M56" s="30">
        <v>9072</v>
      </c>
      <c r="N56" s="30">
        <v>-15480</v>
      </c>
      <c r="O56" s="30">
        <v>25248</v>
      </c>
      <c r="P56" s="30">
        <v>312</v>
      </c>
      <c r="Q56" s="30">
        <v>167160</v>
      </c>
      <c r="R56" s="30">
        <v>11832</v>
      </c>
      <c r="S56" s="30">
        <v>3936</v>
      </c>
      <c r="T56" s="30">
        <v>5916</v>
      </c>
      <c r="U56" s="30">
        <v>1800</v>
      </c>
      <c r="V56" s="30">
        <v>2316</v>
      </c>
      <c r="W56" s="30">
        <v>4584</v>
      </c>
      <c r="X56" s="30">
        <v>6144</v>
      </c>
      <c r="Y56" s="30">
        <v>6432</v>
      </c>
      <c r="Z56" s="30">
        <v>612</v>
      </c>
      <c r="AA56" s="30">
        <v>0</v>
      </c>
      <c r="AB56" s="30">
        <v>28704</v>
      </c>
      <c r="AC56" s="30">
        <v>-2136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2916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  <c r="AZ56" s="30">
        <v>0</v>
      </c>
      <c r="BA56" s="30">
        <v>0</v>
      </c>
      <c r="BB56" s="30"/>
      <c r="BC56" s="30"/>
      <c r="BD56" s="42">
        <f t="shared" si="10"/>
        <v>292440</v>
      </c>
    </row>
    <row r="57" spans="1:56" x14ac:dyDescent="0.3">
      <c r="A57" s="28">
        <v>340</v>
      </c>
      <c r="B57" s="29" t="s">
        <v>50</v>
      </c>
      <c r="C57" s="30">
        <v>75000</v>
      </c>
      <c r="D57" s="30">
        <v>0</v>
      </c>
      <c r="E57" s="30">
        <v>0</v>
      </c>
      <c r="F57" s="30">
        <v>4932</v>
      </c>
      <c r="G57" s="30">
        <v>0</v>
      </c>
      <c r="H57" s="30">
        <v>-1620</v>
      </c>
      <c r="I57" s="30">
        <v>55560</v>
      </c>
      <c r="J57" s="30">
        <v>1200</v>
      </c>
      <c r="K57" s="30">
        <v>-1308</v>
      </c>
      <c r="L57" s="30">
        <v>-6996</v>
      </c>
      <c r="M57" s="30">
        <v>11832</v>
      </c>
      <c r="N57" s="30">
        <v>-20100</v>
      </c>
      <c r="O57" s="30">
        <v>29556</v>
      </c>
      <c r="P57" s="30">
        <v>348</v>
      </c>
      <c r="Q57" s="30">
        <v>217092</v>
      </c>
      <c r="R57" s="30">
        <v>15360</v>
      </c>
      <c r="S57" s="30">
        <v>5124</v>
      </c>
      <c r="T57" s="30">
        <v>16212</v>
      </c>
      <c r="U57" s="30">
        <v>8184</v>
      </c>
      <c r="V57" s="30">
        <v>3540</v>
      </c>
      <c r="W57" s="30">
        <v>5232</v>
      </c>
      <c r="X57" s="30">
        <v>7020</v>
      </c>
      <c r="Y57" s="30">
        <v>7356</v>
      </c>
      <c r="Z57" s="30">
        <v>696</v>
      </c>
      <c r="AA57" s="30">
        <v>16308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3780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5052</v>
      </c>
      <c r="AZ57" s="30">
        <v>0</v>
      </c>
      <c r="BA57" s="30">
        <v>0</v>
      </c>
      <c r="BB57" s="30"/>
      <c r="BC57" s="30"/>
      <c r="BD57" s="42">
        <f t="shared" si="10"/>
        <v>395076</v>
      </c>
    </row>
    <row r="58" spans="1:56" x14ac:dyDescent="0.3">
      <c r="A58" s="28">
        <v>350</v>
      </c>
      <c r="B58" s="29" t="s">
        <v>38</v>
      </c>
      <c r="C58" s="30">
        <v>-60744</v>
      </c>
      <c r="D58" s="30">
        <v>0</v>
      </c>
      <c r="E58" s="30">
        <v>0</v>
      </c>
      <c r="F58" s="30">
        <v>4788</v>
      </c>
      <c r="G58" s="30">
        <v>0</v>
      </c>
      <c r="H58" s="30">
        <v>-1572</v>
      </c>
      <c r="I58" s="30">
        <v>-135864</v>
      </c>
      <c r="J58" s="30">
        <v>0</v>
      </c>
      <c r="K58" s="30">
        <v>-1272</v>
      </c>
      <c r="L58" s="30">
        <v>-6516</v>
      </c>
      <c r="M58" s="30">
        <v>11760</v>
      </c>
      <c r="N58" s="30">
        <v>-19512</v>
      </c>
      <c r="O58" s="30">
        <v>13872</v>
      </c>
      <c r="P58" s="30">
        <v>372</v>
      </c>
      <c r="Q58" s="30">
        <v>210672</v>
      </c>
      <c r="R58" s="30">
        <v>14904</v>
      </c>
      <c r="S58" s="30">
        <v>4968</v>
      </c>
      <c r="T58" s="30">
        <v>7452</v>
      </c>
      <c r="U58" s="30">
        <v>2268</v>
      </c>
      <c r="V58" s="30">
        <v>3804</v>
      </c>
      <c r="W58" s="30">
        <v>4884</v>
      </c>
      <c r="X58" s="30">
        <v>6552</v>
      </c>
      <c r="Y58" s="30">
        <v>6852</v>
      </c>
      <c r="Z58" s="30">
        <v>648</v>
      </c>
      <c r="AA58" s="30">
        <v>0</v>
      </c>
      <c r="AB58" s="30">
        <v>18084</v>
      </c>
      <c r="AC58" s="30">
        <v>-2916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3672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0</v>
      </c>
      <c r="BA58" s="30">
        <v>0</v>
      </c>
      <c r="BB58" s="30"/>
      <c r="BC58" s="30"/>
      <c r="BD58" s="42">
        <f t="shared" si="10"/>
        <v>220620</v>
      </c>
    </row>
    <row r="59" spans="1:56" x14ac:dyDescent="0.3">
      <c r="A59" s="28">
        <v>360</v>
      </c>
      <c r="B59" s="29" t="s">
        <v>45</v>
      </c>
      <c r="C59" s="30">
        <v>203136</v>
      </c>
      <c r="D59" s="30">
        <v>4956</v>
      </c>
      <c r="E59" s="30">
        <v>0</v>
      </c>
      <c r="F59" s="30">
        <v>6084</v>
      </c>
      <c r="G59" s="30">
        <v>0</v>
      </c>
      <c r="H59" s="30">
        <v>-1992</v>
      </c>
      <c r="I59" s="30">
        <v>706008</v>
      </c>
      <c r="J59" s="30">
        <v>15180</v>
      </c>
      <c r="K59" s="30">
        <v>-1620</v>
      </c>
      <c r="L59" s="30">
        <v>22776</v>
      </c>
      <c r="M59" s="30">
        <v>21000</v>
      </c>
      <c r="N59" s="30">
        <v>-24780</v>
      </c>
      <c r="O59" s="30">
        <v>34164</v>
      </c>
      <c r="P59" s="30">
        <v>432</v>
      </c>
      <c r="Q59" s="30">
        <v>267612</v>
      </c>
      <c r="R59" s="30">
        <v>18936</v>
      </c>
      <c r="S59" s="30">
        <v>6312</v>
      </c>
      <c r="T59" s="30">
        <v>34476</v>
      </c>
      <c r="U59" s="30">
        <v>20028</v>
      </c>
      <c r="V59" s="30">
        <v>2868</v>
      </c>
      <c r="W59" s="30">
        <v>8832</v>
      </c>
      <c r="X59" s="30">
        <v>11832</v>
      </c>
      <c r="Y59" s="30">
        <v>12396</v>
      </c>
      <c r="Z59" s="30">
        <v>1176</v>
      </c>
      <c r="AA59" s="30">
        <v>60300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15876</v>
      </c>
      <c r="AI59" s="30">
        <v>24876</v>
      </c>
      <c r="AJ59" s="30">
        <v>0</v>
      </c>
      <c r="AK59" s="30">
        <v>2760</v>
      </c>
      <c r="AL59" s="30">
        <v>4908</v>
      </c>
      <c r="AM59" s="30">
        <v>612</v>
      </c>
      <c r="AN59" s="30">
        <v>0</v>
      </c>
      <c r="AO59" s="30">
        <v>0</v>
      </c>
      <c r="AP59" s="30">
        <v>1512</v>
      </c>
      <c r="AQ59" s="30">
        <v>4776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43272</v>
      </c>
      <c r="AZ59" s="30">
        <v>0</v>
      </c>
      <c r="BA59" s="30">
        <v>0</v>
      </c>
      <c r="BB59" s="30"/>
      <c r="BC59" s="30"/>
      <c r="BD59" s="42">
        <f t="shared" si="10"/>
        <v>710544</v>
      </c>
    </row>
    <row r="60" spans="1:56" x14ac:dyDescent="0.3">
      <c r="A60" s="28">
        <v>370</v>
      </c>
      <c r="B60" s="29" t="s">
        <v>46</v>
      </c>
      <c r="C60" s="30">
        <v>287556</v>
      </c>
      <c r="D60" s="30">
        <v>0</v>
      </c>
      <c r="E60" s="30">
        <v>0</v>
      </c>
      <c r="F60" s="30">
        <v>13584</v>
      </c>
      <c r="G60" s="30">
        <v>0</v>
      </c>
      <c r="H60" s="30">
        <v>-4452</v>
      </c>
      <c r="I60" s="30">
        <v>192444</v>
      </c>
      <c r="J60" s="30">
        <v>4140</v>
      </c>
      <c r="K60" s="30">
        <v>-3612</v>
      </c>
      <c r="L60" s="30">
        <v>-19464</v>
      </c>
      <c r="M60" s="30">
        <v>43200</v>
      </c>
      <c r="N60" s="30">
        <v>-55344</v>
      </c>
      <c r="O60" s="30">
        <v>74292</v>
      </c>
      <c r="P60" s="30">
        <v>648</v>
      </c>
      <c r="Q60" s="30">
        <v>597600</v>
      </c>
      <c r="R60" s="30">
        <v>42288</v>
      </c>
      <c r="S60" s="30">
        <v>14100</v>
      </c>
      <c r="T60" s="30">
        <v>76992</v>
      </c>
      <c r="U60" s="30">
        <v>44724</v>
      </c>
      <c r="V60" s="30">
        <v>8712</v>
      </c>
      <c r="W60" s="30">
        <v>14376</v>
      </c>
      <c r="X60" s="30">
        <v>19260</v>
      </c>
      <c r="Y60" s="30">
        <v>20172</v>
      </c>
      <c r="Z60" s="30">
        <v>1920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10476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/>
      <c r="BC60" s="30"/>
      <c r="BD60" s="42">
        <f t="shared" si="10"/>
        <v>1180164</v>
      </c>
    </row>
    <row r="61" spans="1:56" x14ac:dyDescent="0.3">
      <c r="A61" s="28">
        <v>376</v>
      </c>
      <c r="B61" s="29" t="s">
        <v>42</v>
      </c>
      <c r="C61" s="30">
        <v>322020</v>
      </c>
      <c r="D61" s="30">
        <v>10020</v>
      </c>
      <c r="E61" s="30">
        <v>0</v>
      </c>
      <c r="F61" s="30">
        <v>9372</v>
      </c>
      <c r="G61" s="30">
        <v>0</v>
      </c>
      <c r="H61" s="30">
        <v>-3072</v>
      </c>
      <c r="I61" s="30">
        <v>560832</v>
      </c>
      <c r="J61" s="30">
        <v>12060</v>
      </c>
      <c r="K61" s="30">
        <v>-2496</v>
      </c>
      <c r="L61" s="30">
        <v>-14256</v>
      </c>
      <c r="M61" s="30">
        <v>26400</v>
      </c>
      <c r="N61" s="30">
        <v>-38196</v>
      </c>
      <c r="O61" s="30">
        <v>58308</v>
      </c>
      <c r="P61" s="30">
        <v>216</v>
      </c>
      <c r="Q61" s="30">
        <v>412428</v>
      </c>
      <c r="R61" s="30">
        <v>29184</v>
      </c>
      <c r="S61" s="30">
        <v>9732</v>
      </c>
      <c r="T61" s="30">
        <v>53136</v>
      </c>
      <c r="U61" s="30">
        <v>30864</v>
      </c>
      <c r="V61" s="30">
        <v>5280</v>
      </c>
      <c r="W61" s="30">
        <v>12252</v>
      </c>
      <c r="X61" s="30">
        <v>16416</v>
      </c>
      <c r="Y61" s="30">
        <v>17196</v>
      </c>
      <c r="Z61" s="30">
        <v>1644</v>
      </c>
      <c r="AA61" s="30">
        <v>92940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24480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7284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/>
      <c r="BC61" s="30"/>
      <c r="BD61" s="42">
        <f t="shared" si="10"/>
        <v>1051884</v>
      </c>
    </row>
    <row r="62" spans="1:56" x14ac:dyDescent="0.3">
      <c r="A62" s="28">
        <v>390</v>
      </c>
      <c r="B62" s="29" t="s">
        <v>52</v>
      </c>
      <c r="C62" s="30">
        <v>151500</v>
      </c>
      <c r="D62" s="30">
        <v>0</v>
      </c>
      <c r="E62" s="30">
        <v>0</v>
      </c>
      <c r="F62" s="30">
        <v>7116</v>
      </c>
      <c r="G62" s="30">
        <v>0</v>
      </c>
      <c r="H62" s="30">
        <v>-2328</v>
      </c>
      <c r="I62" s="30">
        <v>261828</v>
      </c>
      <c r="J62" s="30">
        <v>5628</v>
      </c>
      <c r="K62" s="30">
        <v>-1896</v>
      </c>
      <c r="L62" s="30">
        <v>-10740</v>
      </c>
      <c r="M62" s="30">
        <v>17796</v>
      </c>
      <c r="N62" s="30">
        <v>-28992</v>
      </c>
      <c r="O62" s="30">
        <v>45420</v>
      </c>
      <c r="P62" s="30">
        <v>276</v>
      </c>
      <c r="Q62" s="30">
        <v>312972</v>
      </c>
      <c r="R62" s="30">
        <v>22140</v>
      </c>
      <c r="S62" s="30">
        <v>7380</v>
      </c>
      <c r="T62" s="30">
        <v>40320</v>
      </c>
      <c r="U62" s="30">
        <v>23424</v>
      </c>
      <c r="V62" s="30">
        <v>3708</v>
      </c>
      <c r="W62" s="30">
        <v>9576</v>
      </c>
      <c r="X62" s="30">
        <v>12828</v>
      </c>
      <c r="Y62" s="30">
        <v>13440</v>
      </c>
      <c r="Z62" s="30">
        <v>1284</v>
      </c>
      <c r="AA62" s="30">
        <v>70524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18576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5532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-6348</v>
      </c>
      <c r="BA62" s="30">
        <v>-21384</v>
      </c>
      <c r="BB62" s="30"/>
      <c r="BC62" s="30"/>
      <c r="BD62" s="42">
        <f t="shared" si="10"/>
        <v>697644</v>
      </c>
    </row>
    <row r="63" spans="1:56" x14ac:dyDescent="0.3">
      <c r="A63" s="28">
        <v>400</v>
      </c>
      <c r="B63" s="29" t="s">
        <v>35</v>
      </c>
      <c r="C63" s="30">
        <v>223584</v>
      </c>
      <c r="D63" s="30">
        <v>10104</v>
      </c>
      <c r="E63" s="30">
        <v>0</v>
      </c>
      <c r="F63" s="30">
        <v>6120</v>
      </c>
      <c r="G63" s="30">
        <v>0</v>
      </c>
      <c r="H63" s="30">
        <v>-2004</v>
      </c>
      <c r="I63" s="30">
        <v>142896</v>
      </c>
      <c r="J63" s="30">
        <v>3072</v>
      </c>
      <c r="K63" s="30">
        <v>-1632</v>
      </c>
      <c r="L63" s="30">
        <v>21756</v>
      </c>
      <c r="M63" s="30">
        <v>13752</v>
      </c>
      <c r="N63" s="30">
        <v>-24936</v>
      </c>
      <c r="O63" s="30">
        <v>36168</v>
      </c>
      <c r="P63" s="30">
        <v>252</v>
      </c>
      <c r="Q63" s="30">
        <v>269232</v>
      </c>
      <c r="R63" s="30">
        <v>19044</v>
      </c>
      <c r="S63" s="30">
        <v>6348</v>
      </c>
      <c r="T63" s="30">
        <v>34680</v>
      </c>
      <c r="U63" s="30">
        <v>20148</v>
      </c>
      <c r="V63" s="30">
        <v>3348</v>
      </c>
      <c r="W63" s="30">
        <v>8868</v>
      </c>
      <c r="X63" s="30">
        <v>11880</v>
      </c>
      <c r="Y63" s="30">
        <v>12432</v>
      </c>
      <c r="Z63" s="30">
        <v>1188</v>
      </c>
      <c r="AA63" s="30">
        <v>80892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15972</v>
      </c>
      <c r="AI63" s="30">
        <v>0</v>
      </c>
      <c r="AJ63" s="30">
        <v>61044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4776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/>
      <c r="BC63" s="30"/>
      <c r="BD63" s="42">
        <f t="shared" si="10"/>
        <v>752856</v>
      </c>
    </row>
    <row r="64" spans="1:56" x14ac:dyDescent="0.3">
      <c r="A64" s="28">
        <v>410</v>
      </c>
      <c r="B64" s="29" t="s">
        <v>57</v>
      </c>
      <c r="C64" s="30">
        <v>46152</v>
      </c>
      <c r="D64" s="30">
        <v>0</v>
      </c>
      <c r="E64" s="30">
        <v>0</v>
      </c>
      <c r="F64" s="30">
        <v>6492</v>
      </c>
      <c r="G64" s="30">
        <v>0</v>
      </c>
      <c r="H64" s="30">
        <v>-2124</v>
      </c>
      <c r="I64" s="30">
        <v>-88500</v>
      </c>
      <c r="J64" s="30">
        <v>0</v>
      </c>
      <c r="K64" s="30">
        <v>-1728</v>
      </c>
      <c r="L64" s="30">
        <v>-9048</v>
      </c>
      <c r="M64" s="30">
        <v>15336</v>
      </c>
      <c r="N64" s="30">
        <v>-26460</v>
      </c>
      <c r="O64" s="30">
        <v>17712</v>
      </c>
      <c r="P64" s="30">
        <v>192</v>
      </c>
      <c r="Q64" s="30">
        <v>285732</v>
      </c>
      <c r="R64" s="30">
        <v>20220</v>
      </c>
      <c r="S64" s="30">
        <v>6744</v>
      </c>
      <c r="T64" s="30">
        <v>10104</v>
      </c>
      <c r="U64" s="30">
        <v>3084</v>
      </c>
      <c r="V64" s="30">
        <v>4680</v>
      </c>
      <c r="W64" s="30">
        <v>7428</v>
      </c>
      <c r="X64" s="30">
        <v>9948</v>
      </c>
      <c r="Y64" s="30">
        <v>10428</v>
      </c>
      <c r="Z64" s="30">
        <v>996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4992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/>
      <c r="BC64" s="30"/>
      <c r="BD64" s="42">
        <f t="shared" si="10"/>
        <v>407616</v>
      </c>
    </row>
    <row r="65" spans="1:56" x14ac:dyDescent="0.3">
      <c r="A65" s="28">
        <v>420</v>
      </c>
      <c r="B65" s="29" t="s">
        <v>53</v>
      </c>
      <c r="C65" s="30">
        <v>233004</v>
      </c>
      <c r="D65" s="30">
        <v>10296</v>
      </c>
      <c r="E65" s="30">
        <v>0</v>
      </c>
      <c r="F65" s="30">
        <v>6408</v>
      </c>
      <c r="G65" s="30">
        <v>0</v>
      </c>
      <c r="H65" s="30">
        <v>-2100</v>
      </c>
      <c r="I65" s="30">
        <v>172428</v>
      </c>
      <c r="J65" s="30">
        <v>3708</v>
      </c>
      <c r="K65" s="30">
        <v>-1704</v>
      </c>
      <c r="L65" s="30">
        <v>-9648</v>
      </c>
      <c r="M65" s="30">
        <v>14244</v>
      </c>
      <c r="N65" s="30">
        <v>-26100</v>
      </c>
      <c r="O65" s="30">
        <v>21312</v>
      </c>
      <c r="P65" s="30">
        <v>540</v>
      </c>
      <c r="Q65" s="30">
        <v>281856</v>
      </c>
      <c r="R65" s="30">
        <v>19944</v>
      </c>
      <c r="S65" s="30">
        <v>6648</v>
      </c>
      <c r="T65" s="30">
        <v>36312</v>
      </c>
      <c r="U65" s="30">
        <v>21096</v>
      </c>
      <c r="V65" s="30">
        <v>3972</v>
      </c>
      <c r="W65" s="30">
        <v>7428</v>
      </c>
      <c r="X65" s="30">
        <v>9960</v>
      </c>
      <c r="Y65" s="30">
        <v>10428</v>
      </c>
      <c r="Z65" s="30">
        <v>996</v>
      </c>
      <c r="AA65" s="30">
        <v>42336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16728</v>
      </c>
      <c r="AI65" s="30">
        <v>2892</v>
      </c>
      <c r="AJ65" s="30">
        <v>0</v>
      </c>
      <c r="AK65" s="30">
        <v>744</v>
      </c>
      <c r="AL65" s="30">
        <v>588</v>
      </c>
      <c r="AM65" s="30">
        <v>120</v>
      </c>
      <c r="AN65" s="30">
        <v>60</v>
      </c>
      <c r="AO65" s="30">
        <v>0</v>
      </c>
      <c r="AP65" s="30">
        <v>144</v>
      </c>
      <c r="AQ65" s="30">
        <v>4968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/>
      <c r="BC65" s="30"/>
      <c r="BD65" s="42">
        <f t="shared" si="10"/>
        <v>688932</v>
      </c>
    </row>
    <row r="66" spans="1:56" x14ac:dyDescent="0.3">
      <c r="A66" s="28">
        <v>430</v>
      </c>
      <c r="B66" s="29" t="s">
        <v>54</v>
      </c>
      <c r="C66" s="30">
        <v>347124</v>
      </c>
      <c r="D66" s="30">
        <v>25056</v>
      </c>
      <c r="E66" s="30">
        <v>0</v>
      </c>
      <c r="F66" s="30">
        <v>8340</v>
      </c>
      <c r="G66" s="30">
        <v>0</v>
      </c>
      <c r="H66" s="30">
        <v>-2736</v>
      </c>
      <c r="I66" s="30">
        <v>81744</v>
      </c>
      <c r="J66" s="30">
        <v>1764</v>
      </c>
      <c r="K66" s="30">
        <v>-2220</v>
      </c>
      <c r="L66" s="30">
        <v>-12156</v>
      </c>
      <c r="M66" s="30">
        <v>19080</v>
      </c>
      <c r="N66" s="30">
        <v>-33996</v>
      </c>
      <c r="O66" s="30">
        <v>47544</v>
      </c>
      <c r="P66" s="30">
        <v>612</v>
      </c>
      <c r="Q66" s="30">
        <v>367044</v>
      </c>
      <c r="R66" s="30">
        <v>25968</v>
      </c>
      <c r="S66" s="30">
        <v>8652</v>
      </c>
      <c r="T66" s="30">
        <v>47292</v>
      </c>
      <c r="U66" s="30">
        <v>27468</v>
      </c>
      <c r="V66" s="30">
        <v>5604</v>
      </c>
      <c r="W66" s="30">
        <v>9984</v>
      </c>
      <c r="X66" s="30">
        <v>13368</v>
      </c>
      <c r="Y66" s="30">
        <v>14004</v>
      </c>
      <c r="Z66" s="30">
        <v>1332</v>
      </c>
      <c r="AA66" s="30">
        <v>82704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21780</v>
      </c>
      <c r="AI66" s="30">
        <v>8832</v>
      </c>
      <c r="AJ66" s="30">
        <v>0</v>
      </c>
      <c r="AK66" s="30">
        <v>1068</v>
      </c>
      <c r="AL66" s="30">
        <v>2496</v>
      </c>
      <c r="AM66" s="30">
        <v>156</v>
      </c>
      <c r="AN66" s="30">
        <v>240</v>
      </c>
      <c r="AO66" s="30">
        <v>0</v>
      </c>
      <c r="AP66" s="30">
        <v>828</v>
      </c>
      <c r="AQ66" s="30">
        <v>6444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/>
      <c r="BC66" s="30"/>
      <c r="BD66" s="42">
        <f t="shared" si="10"/>
        <v>1002288</v>
      </c>
    </row>
    <row r="67" spans="1:56" x14ac:dyDescent="0.3">
      <c r="A67" s="28">
        <v>440</v>
      </c>
      <c r="B67" s="29" t="s">
        <v>55</v>
      </c>
      <c r="C67" s="30">
        <v>48108</v>
      </c>
      <c r="D67" s="30">
        <v>0</v>
      </c>
      <c r="E67" s="30">
        <v>0</v>
      </c>
      <c r="F67" s="30">
        <v>3864</v>
      </c>
      <c r="G67" s="30">
        <v>0</v>
      </c>
      <c r="H67" s="30">
        <v>-1272</v>
      </c>
      <c r="I67" s="30">
        <v>40944</v>
      </c>
      <c r="J67" s="30">
        <v>876</v>
      </c>
      <c r="K67" s="30">
        <v>-1032</v>
      </c>
      <c r="L67" s="30">
        <v>-5568</v>
      </c>
      <c r="M67" s="30">
        <v>11592</v>
      </c>
      <c r="N67" s="30">
        <v>-15756</v>
      </c>
      <c r="O67" s="30">
        <v>13836</v>
      </c>
      <c r="P67" s="30">
        <v>312</v>
      </c>
      <c r="Q67" s="30">
        <v>170160</v>
      </c>
      <c r="R67" s="30">
        <v>12036</v>
      </c>
      <c r="S67" s="30">
        <v>4008</v>
      </c>
      <c r="T67" s="30">
        <v>21924</v>
      </c>
      <c r="U67" s="30">
        <v>12732</v>
      </c>
      <c r="V67" s="30">
        <v>2592</v>
      </c>
      <c r="W67" s="30">
        <v>4884</v>
      </c>
      <c r="X67" s="30">
        <v>6552</v>
      </c>
      <c r="Y67" s="30">
        <v>6864</v>
      </c>
      <c r="Z67" s="30">
        <v>648</v>
      </c>
      <c r="AA67" s="30">
        <v>25560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>
        <v>0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2880</v>
      </c>
      <c r="AV67" s="30">
        <v>0</v>
      </c>
      <c r="AW67" s="30">
        <v>0</v>
      </c>
      <c r="AX67" s="30">
        <v>0</v>
      </c>
      <c r="AY67" s="30">
        <v>3600</v>
      </c>
      <c r="AZ67" s="30">
        <v>0</v>
      </c>
      <c r="BA67" s="30">
        <v>0</v>
      </c>
      <c r="BB67" s="30"/>
      <c r="BC67" s="30"/>
      <c r="BD67" s="42">
        <f t="shared" si="10"/>
        <v>323076</v>
      </c>
    </row>
    <row r="68" spans="1:56" x14ac:dyDescent="0.3">
      <c r="A68" s="28">
        <v>450</v>
      </c>
      <c r="B68" s="29" t="s">
        <v>58</v>
      </c>
      <c r="C68" s="30">
        <v>159036</v>
      </c>
      <c r="D68" s="30">
        <v>660</v>
      </c>
      <c r="E68" s="30">
        <v>0</v>
      </c>
      <c r="F68" s="30">
        <v>5160</v>
      </c>
      <c r="G68" s="30">
        <v>0</v>
      </c>
      <c r="H68" s="30">
        <v>-1692</v>
      </c>
      <c r="I68" s="30">
        <v>129960</v>
      </c>
      <c r="J68" s="30">
        <v>2796</v>
      </c>
      <c r="K68" s="30">
        <v>-1368</v>
      </c>
      <c r="L68" s="30">
        <v>-7524</v>
      </c>
      <c r="M68" s="30">
        <v>15612</v>
      </c>
      <c r="N68" s="30">
        <v>-21024</v>
      </c>
      <c r="O68" s="30">
        <v>29472</v>
      </c>
      <c r="P68" s="30">
        <v>432</v>
      </c>
      <c r="Q68" s="30">
        <v>227040</v>
      </c>
      <c r="R68" s="30">
        <v>16068</v>
      </c>
      <c r="S68" s="30">
        <v>5352</v>
      </c>
      <c r="T68" s="30">
        <v>29256</v>
      </c>
      <c r="U68" s="30">
        <v>16992</v>
      </c>
      <c r="V68" s="30">
        <v>3096</v>
      </c>
      <c r="W68" s="30">
        <v>6252</v>
      </c>
      <c r="X68" s="30">
        <v>8388</v>
      </c>
      <c r="Y68" s="30">
        <v>8784</v>
      </c>
      <c r="Z68" s="30">
        <v>840</v>
      </c>
      <c r="AA68" s="30">
        <v>51156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3984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4884</v>
      </c>
      <c r="AZ68" s="30">
        <v>0</v>
      </c>
      <c r="BA68" s="30">
        <v>0</v>
      </c>
      <c r="BB68" s="30"/>
      <c r="BC68" s="30"/>
      <c r="BD68" s="42">
        <f t="shared" si="10"/>
        <v>553356</v>
      </c>
    </row>
    <row r="69" spans="1:56" x14ac:dyDescent="0.3">
      <c r="A69" s="28">
        <v>461</v>
      </c>
      <c r="B69" s="29" t="s">
        <v>59</v>
      </c>
      <c r="C69" s="30">
        <v>1343004</v>
      </c>
      <c r="D69" s="30">
        <v>81408</v>
      </c>
      <c r="E69" s="30">
        <v>0</v>
      </c>
      <c r="F69" s="30">
        <v>34200</v>
      </c>
      <c r="G69" s="30">
        <v>0</v>
      </c>
      <c r="H69" s="30">
        <v>-11196</v>
      </c>
      <c r="I69" s="30">
        <v>96456</v>
      </c>
      <c r="J69" s="30">
        <v>2076</v>
      </c>
      <c r="K69" s="30">
        <v>-9096</v>
      </c>
      <c r="L69" s="30">
        <v>-48072</v>
      </c>
      <c r="M69" s="30">
        <v>156804</v>
      </c>
      <c r="N69" s="30">
        <v>-139356</v>
      </c>
      <c r="O69" s="30">
        <v>128532</v>
      </c>
      <c r="P69" s="30">
        <v>336</v>
      </c>
      <c r="Q69" s="30">
        <v>1504632</v>
      </c>
      <c r="R69" s="30">
        <v>106464</v>
      </c>
      <c r="S69" s="30">
        <v>35484</v>
      </c>
      <c r="T69" s="30">
        <v>193836</v>
      </c>
      <c r="U69" s="30">
        <v>112608</v>
      </c>
      <c r="V69" s="30">
        <v>24912</v>
      </c>
      <c r="W69" s="30">
        <v>28140</v>
      </c>
      <c r="X69" s="30">
        <v>37704</v>
      </c>
      <c r="Y69" s="30">
        <v>39492</v>
      </c>
      <c r="Z69" s="30">
        <v>3768</v>
      </c>
      <c r="AA69" s="30">
        <v>0</v>
      </c>
      <c r="AB69" s="30">
        <v>0</v>
      </c>
      <c r="AC69" s="30">
        <v>0</v>
      </c>
      <c r="AD69" s="30">
        <v>0</v>
      </c>
      <c r="AE69" s="30">
        <v>18192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26076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/>
      <c r="BC69" s="30"/>
      <c r="BD69" s="42">
        <f t="shared" si="10"/>
        <v>3650892</v>
      </c>
    </row>
    <row r="70" spans="1:56" x14ac:dyDescent="0.3">
      <c r="A70" s="28">
        <v>479</v>
      </c>
      <c r="B70" s="29" t="s">
        <v>60</v>
      </c>
      <c r="C70" s="30">
        <v>340644</v>
      </c>
      <c r="D70" s="30">
        <v>13236</v>
      </c>
      <c r="E70" s="30">
        <v>0</v>
      </c>
      <c r="F70" s="30">
        <v>9588</v>
      </c>
      <c r="G70" s="30">
        <v>0</v>
      </c>
      <c r="H70" s="30">
        <v>-3144</v>
      </c>
      <c r="I70" s="30">
        <v>133404</v>
      </c>
      <c r="J70" s="30">
        <v>2868</v>
      </c>
      <c r="K70" s="30">
        <v>-2544</v>
      </c>
      <c r="L70" s="30">
        <v>-13740</v>
      </c>
      <c r="M70" s="30">
        <v>23184</v>
      </c>
      <c r="N70" s="30">
        <v>-39084</v>
      </c>
      <c r="O70" s="30">
        <v>49932</v>
      </c>
      <c r="P70" s="30">
        <v>492</v>
      </c>
      <c r="Q70" s="30">
        <v>421956</v>
      </c>
      <c r="R70" s="30">
        <v>29856</v>
      </c>
      <c r="S70" s="30">
        <v>9948</v>
      </c>
      <c r="T70" s="30">
        <v>54360</v>
      </c>
      <c r="U70" s="30">
        <v>31584</v>
      </c>
      <c r="V70" s="30">
        <v>6684</v>
      </c>
      <c r="W70" s="30">
        <v>11268</v>
      </c>
      <c r="X70" s="30">
        <v>15096</v>
      </c>
      <c r="Y70" s="30">
        <v>15804</v>
      </c>
      <c r="Z70" s="30">
        <v>1512</v>
      </c>
      <c r="AA70" s="30">
        <v>95088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8976</v>
      </c>
      <c r="AJ70" s="30">
        <v>0</v>
      </c>
      <c r="AK70" s="30">
        <v>276</v>
      </c>
      <c r="AL70" s="30">
        <v>564</v>
      </c>
      <c r="AM70" s="30">
        <v>0</v>
      </c>
      <c r="AN70" s="30">
        <v>0</v>
      </c>
      <c r="AO70" s="30">
        <v>0</v>
      </c>
      <c r="AP70" s="30">
        <v>672</v>
      </c>
      <c r="AQ70" s="30">
        <v>7428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42732</v>
      </c>
      <c r="AZ70" s="30">
        <v>0</v>
      </c>
      <c r="BA70" s="30">
        <v>0</v>
      </c>
      <c r="BB70" s="30"/>
      <c r="BC70" s="30"/>
      <c r="BD70" s="42">
        <f t="shared" si="10"/>
        <v>1074264</v>
      </c>
    </row>
    <row r="71" spans="1:56" x14ac:dyDescent="0.3">
      <c r="A71" s="28">
        <v>480</v>
      </c>
      <c r="B71" s="29" t="s">
        <v>109</v>
      </c>
      <c r="C71" s="30">
        <v>147516</v>
      </c>
      <c r="D71" s="30">
        <v>1920</v>
      </c>
      <c r="E71" s="30">
        <v>0</v>
      </c>
      <c r="F71" s="30">
        <v>4620</v>
      </c>
      <c r="G71" s="30">
        <v>0</v>
      </c>
      <c r="H71" s="30">
        <v>-1512</v>
      </c>
      <c r="I71" s="30">
        <v>127860</v>
      </c>
      <c r="J71" s="30">
        <v>2748</v>
      </c>
      <c r="K71" s="30">
        <v>-1224</v>
      </c>
      <c r="L71" s="30">
        <v>-6972</v>
      </c>
      <c r="M71" s="30">
        <v>11928</v>
      </c>
      <c r="N71" s="30">
        <v>-18840</v>
      </c>
      <c r="O71" s="30">
        <v>17736</v>
      </c>
      <c r="P71" s="30">
        <v>384</v>
      </c>
      <c r="Q71" s="30">
        <v>203472</v>
      </c>
      <c r="R71" s="30">
        <v>14400</v>
      </c>
      <c r="S71" s="30">
        <v>4800</v>
      </c>
      <c r="T71" s="30">
        <v>26208</v>
      </c>
      <c r="U71" s="30">
        <v>15228</v>
      </c>
      <c r="V71" s="30">
        <v>2856</v>
      </c>
      <c r="W71" s="30">
        <v>5364</v>
      </c>
      <c r="X71" s="30">
        <v>7188</v>
      </c>
      <c r="Y71" s="30">
        <v>7536</v>
      </c>
      <c r="Z71" s="30">
        <v>720</v>
      </c>
      <c r="AA71" s="30">
        <v>45852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12072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3600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/>
      <c r="BC71" s="30"/>
      <c r="BD71" s="42">
        <f t="shared" si="10"/>
        <v>490404</v>
      </c>
    </row>
    <row r="72" spans="1:56" x14ac:dyDescent="0.3">
      <c r="A72" s="28">
        <v>482</v>
      </c>
      <c r="B72" s="29" t="s">
        <v>56</v>
      </c>
      <c r="C72" s="30">
        <v>64224</v>
      </c>
      <c r="D72" s="30">
        <v>1992</v>
      </c>
      <c r="E72" s="30">
        <v>0</v>
      </c>
      <c r="F72" s="30">
        <v>1872</v>
      </c>
      <c r="G72" s="30">
        <v>0</v>
      </c>
      <c r="H72" s="30">
        <v>-612</v>
      </c>
      <c r="I72" s="30">
        <v>114012</v>
      </c>
      <c r="J72" s="30">
        <v>2448</v>
      </c>
      <c r="K72" s="30">
        <v>-492</v>
      </c>
      <c r="L72" s="30">
        <v>9708</v>
      </c>
      <c r="M72" s="30">
        <v>4488</v>
      </c>
      <c r="N72" s="30">
        <v>-7620</v>
      </c>
      <c r="O72" s="30">
        <v>7920</v>
      </c>
      <c r="P72" s="30">
        <v>156</v>
      </c>
      <c r="Q72" s="30">
        <v>82284</v>
      </c>
      <c r="R72" s="30">
        <v>5820</v>
      </c>
      <c r="S72" s="30">
        <v>1944</v>
      </c>
      <c r="T72" s="30">
        <v>10596</v>
      </c>
      <c r="U72" s="30">
        <v>6156</v>
      </c>
      <c r="V72" s="30">
        <v>732</v>
      </c>
      <c r="W72" s="30">
        <v>3324</v>
      </c>
      <c r="X72" s="30">
        <v>4452</v>
      </c>
      <c r="Y72" s="30">
        <v>4668</v>
      </c>
      <c r="Z72" s="30">
        <v>444</v>
      </c>
      <c r="AA72" s="30">
        <v>30900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4884</v>
      </c>
      <c r="AI72" s="30">
        <v>5148</v>
      </c>
      <c r="AJ72" s="30">
        <v>0</v>
      </c>
      <c r="AK72" s="30">
        <v>660</v>
      </c>
      <c r="AL72" s="30">
        <v>504</v>
      </c>
      <c r="AM72" s="30">
        <v>168</v>
      </c>
      <c r="AN72" s="30">
        <v>96</v>
      </c>
      <c r="AO72" s="30">
        <v>0</v>
      </c>
      <c r="AP72" s="30">
        <v>492</v>
      </c>
      <c r="AQ72" s="30">
        <v>1464</v>
      </c>
      <c r="AR72" s="30">
        <v>15840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27396</v>
      </c>
      <c r="AZ72" s="30">
        <v>0</v>
      </c>
      <c r="BA72" s="30">
        <v>0</v>
      </c>
      <c r="BB72" s="30"/>
      <c r="BC72" s="30"/>
      <c r="BD72" s="42">
        <f t="shared" si="10"/>
        <v>233448</v>
      </c>
    </row>
    <row r="73" spans="1:56" x14ac:dyDescent="0.3">
      <c r="A73" s="28">
        <v>492</v>
      </c>
      <c r="B73" s="29" t="s">
        <v>61</v>
      </c>
      <c r="C73" s="30">
        <v>45072</v>
      </c>
      <c r="D73" s="30">
        <v>4656</v>
      </c>
      <c r="E73" s="30">
        <v>0</v>
      </c>
      <c r="F73" s="30">
        <v>912</v>
      </c>
      <c r="G73" s="30">
        <v>0</v>
      </c>
      <c r="H73" s="30">
        <v>-300</v>
      </c>
      <c r="I73" s="30">
        <v>19548</v>
      </c>
      <c r="J73" s="30">
        <v>420</v>
      </c>
      <c r="K73" s="30">
        <v>-240</v>
      </c>
      <c r="L73" s="30">
        <v>10032</v>
      </c>
      <c r="M73" s="30">
        <v>1452</v>
      </c>
      <c r="N73" s="30">
        <v>-3708</v>
      </c>
      <c r="O73" s="30">
        <v>6264</v>
      </c>
      <c r="P73" s="30">
        <v>60</v>
      </c>
      <c r="Q73" s="30">
        <v>40032</v>
      </c>
      <c r="R73" s="30">
        <v>2832</v>
      </c>
      <c r="S73" s="30">
        <v>948</v>
      </c>
      <c r="T73" s="30">
        <v>5160</v>
      </c>
      <c r="U73" s="30">
        <v>3000</v>
      </c>
      <c r="V73" s="30">
        <v>432</v>
      </c>
      <c r="W73" s="30">
        <v>1644</v>
      </c>
      <c r="X73" s="30">
        <v>2196</v>
      </c>
      <c r="Y73" s="30">
        <v>2304</v>
      </c>
      <c r="Z73" s="30">
        <v>216</v>
      </c>
      <c r="AA73" s="30">
        <v>15036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2376</v>
      </c>
      <c r="AI73" s="30">
        <v>1344</v>
      </c>
      <c r="AJ73" s="30">
        <v>65376</v>
      </c>
      <c r="AK73" s="30">
        <v>10860</v>
      </c>
      <c r="AL73" s="30">
        <v>36000</v>
      </c>
      <c r="AM73" s="30">
        <v>2772</v>
      </c>
      <c r="AN73" s="30">
        <v>636</v>
      </c>
      <c r="AO73" s="30">
        <v>0</v>
      </c>
      <c r="AP73" s="30">
        <v>5124</v>
      </c>
      <c r="AQ73" s="30">
        <v>720</v>
      </c>
      <c r="AR73" s="30">
        <v>7644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/>
      <c r="BC73" s="30"/>
      <c r="BD73" s="42">
        <f t="shared" si="10"/>
        <v>138240</v>
      </c>
    </row>
    <row r="74" spans="1:56" x14ac:dyDescent="0.3">
      <c r="A74" s="28">
        <v>510</v>
      </c>
      <c r="B74" s="29" t="s">
        <v>66</v>
      </c>
      <c r="C74" s="30">
        <v>337308</v>
      </c>
      <c r="D74" s="30">
        <v>18984</v>
      </c>
      <c r="E74" s="30">
        <v>0</v>
      </c>
      <c r="F74" s="30">
        <v>8772</v>
      </c>
      <c r="G74" s="30">
        <v>0</v>
      </c>
      <c r="H74" s="30">
        <v>-2868</v>
      </c>
      <c r="I74" s="30">
        <v>317760</v>
      </c>
      <c r="J74" s="30">
        <v>6828</v>
      </c>
      <c r="K74" s="30">
        <v>-2328</v>
      </c>
      <c r="L74" s="30">
        <v>-13056</v>
      </c>
      <c r="M74" s="30">
        <v>32112</v>
      </c>
      <c r="N74" s="30">
        <v>-35736</v>
      </c>
      <c r="O74" s="30">
        <v>43332</v>
      </c>
      <c r="P74" s="30">
        <v>588</v>
      </c>
      <c r="Q74" s="30">
        <v>385848</v>
      </c>
      <c r="R74" s="30">
        <v>27300</v>
      </c>
      <c r="S74" s="30">
        <v>9096</v>
      </c>
      <c r="T74" s="30">
        <v>49704</v>
      </c>
      <c r="U74" s="30">
        <v>28872</v>
      </c>
      <c r="V74" s="30">
        <v>5352</v>
      </c>
      <c r="W74" s="30">
        <v>10164</v>
      </c>
      <c r="X74" s="30">
        <v>13620</v>
      </c>
      <c r="Y74" s="30">
        <v>14268</v>
      </c>
      <c r="Z74" s="30">
        <v>1356</v>
      </c>
      <c r="AA74" s="30">
        <v>86940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4848</v>
      </c>
      <c r="AJ74" s="30">
        <v>0</v>
      </c>
      <c r="AK74" s="30">
        <v>372</v>
      </c>
      <c r="AL74" s="30">
        <v>1776</v>
      </c>
      <c r="AM74" s="30">
        <v>0</v>
      </c>
      <c r="AN74" s="30">
        <v>0</v>
      </c>
      <c r="AO74" s="30">
        <v>0</v>
      </c>
      <c r="AP74" s="30">
        <v>156</v>
      </c>
      <c r="AQ74" s="30">
        <v>6792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/>
      <c r="BC74" s="30"/>
      <c r="BD74" s="42">
        <f t="shared" si="10"/>
        <v>1021956</v>
      </c>
    </row>
    <row r="75" spans="1:56" x14ac:dyDescent="0.3">
      <c r="A75" s="28">
        <v>530</v>
      </c>
      <c r="B75" s="29" t="s">
        <v>62</v>
      </c>
      <c r="C75" s="30">
        <v>66540</v>
      </c>
      <c r="D75" s="30">
        <v>0</v>
      </c>
      <c r="E75" s="30">
        <v>0</v>
      </c>
      <c r="F75" s="30">
        <v>4344</v>
      </c>
      <c r="G75" s="30">
        <v>0</v>
      </c>
      <c r="H75" s="30">
        <v>-1428</v>
      </c>
      <c r="I75" s="30">
        <v>55656</v>
      </c>
      <c r="J75" s="30">
        <v>1200</v>
      </c>
      <c r="K75" s="30">
        <v>-1152</v>
      </c>
      <c r="L75" s="30">
        <v>-6252</v>
      </c>
      <c r="M75" s="30">
        <v>23376</v>
      </c>
      <c r="N75" s="30">
        <v>-17688</v>
      </c>
      <c r="O75" s="30">
        <v>-269016</v>
      </c>
      <c r="P75" s="30">
        <v>252</v>
      </c>
      <c r="Q75" s="30">
        <v>190992</v>
      </c>
      <c r="R75" s="30">
        <v>13512</v>
      </c>
      <c r="S75" s="30">
        <v>4500</v>
      </c>
      <c r="T75" s="30">
        <v>24600</v>
      </c>
      <c r="U75" s="30">
        <v>14292</v>
      </c>
      <c r="V75" s="30">
        <v>3048</v>
      </c>
      <c r="W75" s="30">
        <v>4524</v>
      </c>
      <c r="X75" s="30">
        <v>6060</v>
      </c>
      <c r="Y75" s="30">
        <v>6348</v>
      </c>
      <c r="Z75" s="30">
        <v>600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3348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/>
      <c r="BC75" s="30"/>
      <c r="BD75" s="42">
        <f t="shared" si="10"/>
        <v>68604</v>
      </c>
    </row>
    <row r="76" spans="1:56" x14ac:dyDescent="0.3">
      <c r="A76" s="28">
        <v>540</v>
      </c>
      <c r="B76" s="29" t="s">
        <v>68</v>
      </c>
      <c r="C76" s="30">
        <v>377268</v>
      </c>
      <c r="D76" s="30">
        <v>5316</v>
      </c>
      <c r="E76" s="30">
        <v>0</v>
      </c>
      <c r="F76" s="30">
        <v>11772</v>
      </c>
      <c r="G76" s="30">
        <v>0</v>
      </c>
      <c r="H76" s="30">
        <v>-3852</v>
      </c>
      <c r="I76" s="30">
        <v>384180</v>
      </c>
      <c r="J76" s="30">
        <v>8268</v>
      </c>
      <c r="K76" s="30">
        <v>-3132</v>
      </c>
      <c r="L76" s="30">
        <v>-9408</v>
      </c>
      <c r="M76" s="30">
        <v>50988</v>
      </c>
      <c r="N76" s="30">
        <v>-47988</v>
      </c>
      <c r="O76" s="30">
        <v>40896</v>
      </c>
      <c r="P76" s="30">
        <v>684</v>
      </c>
      <c r="Q76" s="30">
        <v>518136</v>
      </c>
      <c r="R76" s="30">
        <v>36660</v>
      </c>
      <c r="S76" s="30">
        <v>12216</v>
      </c>
      <c r="T76" s="30">
        <v>66756</v>
      </c>
      <c r="U76" s="30">
        <v>38772</v>
      </c>
      <c r="V76" s="30">
        <v>6900</v>
      </c>
      <c r="W76" s="30">
        <v>14412</v>
      </c>
      <c r="X76" s="30">
        <v>19308</v>
      </c>
      <c r="Y76" s="30">
        <v>20232</v>
      </c>
      <c r="Z76" s="30">
        <v>1932</v>
      </c>
      <c r="AA76" s="30">
        <v>77832</v>
      </c>
      <c r="AB76" s="30">
        <v>0</v>
      </c>
      <c r="AC76" s="30">
        <v>0</v>
      </c>
      <c r="AD76" s="30">
        <v>20592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1168</v>
      </c>
      <c r="AP76" s="30">
        <v>0</v>
      </c>
      <c r="AQ76" s="30">
        <v>9096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/>
      <c r="BC76" s="30"/>
      <c r="BD76" s="42">
        <f t="shared" si="10"/>
        <v>1259424</v>
      </c>
    </row>
    <row r="77" spans="1:56" x14ac:dyDescent="0.3">
      <c r="A77" s="28">
        <v>550</v>
      </c>
      <c r="B77" s="29" t="s">
        <v>69</v>
      </c>
      <c r="C77" s="30">
        <v>236808</v>
      </c>
      <c r="D77" s="30">
        <v>16776</v>
      </c>
      <c r="E77" s="30">
        <v>0</v>
      </c>
      <c r="F77" s="30">
        <v>5736</v>
      </c>
      <c r="G77" s="30">
        <v>0</v>
      </c>
      <c r="H77" s="30">
        <v>-1872</v>
      </c>
      <c r="I77" s="30">
        <v>259644</v>
      </c>
      <c r="J77" s="30">
        <v>5580</v>
      </c>
      <c r="K77" s="30">
        <v>-1524</v>
      </c>
      <c r="L77" s="30">
        <v>-7368</v>
      </c>
      <c r="M77" s="30">
        <v>19824</v>
      </c>
      <c r="N77" s="30">
        <v>-23352</v>
      </c>
      <c r="O77" s="30">
        <v>32028</v>
      </c>
      <c r="P77" s="30">
        <v>420</v>
      </c>
      <c r="Q77" s="30">
        <v>252132</v>
      </c>
      <c r="R77" s="30">
        <v>17844</v>
      </c>
      <c r="S77" s="30">
        <v>5952</v>
      </c>
      <c r="T77" s="30">
        <v>32484</v>
      </c>
      <c r="U77" s="30">
        <v>18864</v>
      </c>
      <c r="V77" s="30">
        <v>3336</v>
      </c>
      <c r="W77" s="30">
        <v>7260</v>
      </c>
      <c r="X77" s="30">
        <v>9732</v>
      </c>
      <c r="Y77" s="30">
        <v>10188</v>
      </c>
      <c r="Z77" s="30">
        <v>972</v>
      </c>
      <c r="AA77" s="30">
        <v>56820</v>
      </c>
      <c r="AB77" s="30">
        <v>0</v>
      </c>
      <c r="AC77" s="30">
        <v>0</v>
      </c>
      <c r="AD77" s="30">
        <v>10896</v>
      </c>
      <c r="AE77" s="30">
        <v>0</v>
      </c>
      <c r="AF77" s="30">
        <v>0</v>
      </c>
      <c r="AG77" s="30">
        <v>0</v>
      </c>
      <c r="AH77" s="30">
        <v>14964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4464</v>
      </c>
      <c r="AR77" s="30">
        <v>63216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0">
        <v>0</v>
      </c>
      <c r="BB77" s="30"/>
      <c r="BC77" s="30"/>
      <c r="BD77" s="42">
        <f t="shared" si="10"/>
        <v>705480</v>
      </c>
    </row>
    <row r="78" spans="1:56" x14ac:dyDescent="0.3">
      <c r="A78" s="28">
        <v>561</v>
      </c>
      <c r="B78" s="29" t="s">
        <v>63</v>
      </c>
      <c r="C78" s="30">
        <v>304080</v>
      </c>
      <c r="D78" s="30">
        <v>0</v>
      </c>
      <c r="E78" s="30">
        <v>0</v>
      </c>
      <c r="F78" s="30">
        <v>18288</v>
      </c>
      <c r="G78" s="30">
        <v>0</v>
      </c>
      <c r="H78" s="30">
        <v>-5988</v>
      </c>
      <c r="I78" s="30">
        <v>338940</v>
      </c>
      <c r="J78" s="30">
        <v>7284</v>
      </c>
      <c r="K78" s="30">
        <v>-4860</v>
      </c>
      <c r="L78" s="30">
        <v>-27084</v>
      </c>
      <c r="M78" s="30">
        <v>62988</v>
      </c>
      <c r="N78" s="30">
        <v>-74508</v>
      </c>
      <c r="O78" s="30">
        <v>54864</v>
      </c>
      <c r="P78" s="30">
        <v>792</v>
      </c>
      <c r="Q78" s="30">
        <v>804504</v>
      </c>
      <c r="R78" s="30">
        <v>56928</v>
      </c>
      <c r="S78" s="30">
        <v>18972</v>
      </c>
      <c r="T78" s="30">
        <v>103644</v>
      </c>
      <c r="U78" s="30">
        <v>60204</v>
      </c>
      <c r="V78" s="30">
        <v>12312</v>
      </c>
      <c r="W78" s="30">
        <v>19020</v>
      </c>
      <c r="X78" s="30">
        <v>25476</v>
      </c>
      <c r="Y78" s="30">
        <v>26688</v>
      </c>
      <c r="Z78" s="30">
        <v>2544</v>
      </c>
      <c r="AA78" s="30">
        <v>0</v>
      </c>
      <c r="AB78" s="30">
        <v>0</v>
      </c>
      <c r="AC78" s="30">
        <v>0</v>
      </c>
      <c r="AD78" s="30">
        <v>0</v>
      </c>
      <c r="AE78" s="30">
        <v>6060</v>
      </c>
      <c r="AF78" s="30">
        <v>0</v>
      </c>
      <c r="AG78" s="30">
        <v>0</v>
      </c>
      <c r="AH78" s="30">
        <v>0</v>
      </c>
      <c r="AI78" s="30">
        <v>504</v>
      </c>
      <c r="AJ78" s="30">
        <v>0</v>
      </c>
      <c r="AK78" s="30">
        <v>108</v>
      </c>
      <c r="AL78" s="30">
        <v>0</v>
      </c>
      <c r="AM78" s="30">
        <v>36</v>
      </c>
      <c r="AN78" s="30">
        <v>0</v>
      </c>
      <c r="AO78" s="30">
        <v>0</v>
      </c>
      <c r="AP78" s="30">
        <v>0</v>
      </c>
      <c r="AQ78" s="30">
        <v>14160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/>
      <c r="BC78" s="30"/>
      <c r="BD78" s="42">
        <f t="shared" si="10"/>
        <v>1469784</v>
      </c>
    </row>
    <row r="79" spans="1:56" x14ac:dyDescent="0.3">
      <c r="A79" s="28">
        <v>563</v>
      </c>
      <c r="B79" s="29" t="s">
        <v>64</v>
      </c>
      <c r="C79" s="30">
        <v>-34692</v>
      </c>
      <c r="D79" s="30">
        <v>0</v>
      </c>
      <c r="E79" s="30">
        <v>0</v>
      </c>
      <c r="F79" s="30">
        <v>528</v>
      </c>
      <c r="G79" s="30">
        <v>0</v>
      </c>
      <c r="H79" s="30">
        <v>-168</v>
      </c>
      <c r="I79" s="30">
        <v>-12972</v>
      </c>
      <c r="J79" s="30">
        <v>0</v>
      </c>
      <c r="K79" s="30">
        <v>-144</v>
      </c>
      <c r="L79" s="30">
        <v>-684</v>
      </c>
      <c r="M79" s="30">
        <v>588</v>
      </c>
      <c r="N79" s="30">
        <v>-2148</v>
      </c>
      <c r="O79" s="30">
        <v>3456</v>
      </c>
      <c r="P79" s="30">
        <v>48</v>
      </c>
      <c r="Q79" s="30">
        <v>23172</v>
      </c>
      <c r="R79" s="30">
        <v>1644</v>
      </c>
      <c r="S79" s="30">
        <v>552</v>
      </c>
      <c r="T79" s="30">
        <v>816</v>
      </c>
      <c r="U79" s="30">
        <v>252</v>
      </c>
      <c r="V79" s="30">
        <v>252</v>
      </c>
      <c r="W79" s="30">
        <v>876</v>
      </c>
      <c r="X79" s="30">
        <v>1188</v>
      </c>
      <c r="Y79" s="30">
        <v>1236</v>
      </c>
      <c r="Z79" s="30">
        <v>120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23784</v>
      </c>
      <c r="AK79" s="30">
        <v>6348</v>
      </c>
      <c r="AL79" s="30">
        <v>41760</v>
      </c>
      <c r="AM79" s="30">
        <v>1848</v>
      </c>
      <c r="AN79" s="30">
        <v>4740</v>
      </c>
      <c r="AO79" s="30">
        <v>0</v>
      </c>
      <c r="AP79" s="30">
        <v>0</v>
      </c>
      <c r="AQ79" s="30">
        <v>396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/>
      <c r="BC79" s="30"/>
      <c r="BD79" s="42">
        <f t="shared" si="10"/>
        <v>-2964</v>
      </c>
    </row>
    <row r="80" spans="1:56" x14ac:dyDescent="0.3">
      <c r="A80" s="28">
        <v>573</v>
      </c>
      <c r="B80" s="29" t="s">
        <v>70</v>
      </c>
      <c r="C80" s="30">
        <v>115248</v>
      </c>
      <c r="D80" s="30">
        <v>0</v>
      </c>
      <c r="E80" s="30">
        <v>0</v>
      </c>
      <c r="F80" s="30">
        <v>7860</v>
      </c>
      <c r="G80" s="30">
        <v>0</v>
      </c>
      <c r="H80" s="30">
        <v>-2568</v>
      </c>
      <c r="I80" s="30">
        <v>119928</v>
      </c>
      <c r="J80" s="30">
        <v>2580</v>
      </c>
      <c r="K80" s="30">
        <v>-2088</v>
      </c>
      <c r="L80" s="30">
        <v>-11724</v>
      </c>
      <c r="M80" s="30">
        <v>22008</v>
      </c>
      <c r="N80" s="30">
        <v>-32004</v>
      </c>
      <c r="O80" s="30">
        <v>37368</v>
      </c>
      <c r="P80" s="30">
        <v>300</v>
      </c>
      <c r="Q80" s="30">
        <v>345588</v>
      </c>
      <c r="R80" s="30">
        <v>24456</v>
      </c>
      <c r="S80" s="30">
        <v>8148</v>
      </c>
      <c r="T80" s="30">
        <v>25800</v>
      </c>
      <c r="U80" s="30">
        <v>13032</v>
      </c>
      <c r="V80" s="30">
        <v>5328</v>
      </c>
      <c r="W80" s="30">
        <v>9072</v>
      </c>
      <c r="X80" s="30">
        <v>12156</v>
      </c>
      <c r="Y80" s="30">
        <v>12732</v>
      </c>
      <c r="Z80" s="30">
        <v>1212</v>
      </c>
      <c r="AA80" s="30">
        <v>51912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6072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/>
      <c r="BC80" s="30"/>
      <c r="BD80" s="42">
        <f t="shared" si="10"/>
        <v>645924</v>
      </c>
    </row>
    <row r="81" spans="1:56" x14ac:dyDescent="0.3">
      <c r="A81" s="28">
        <v>575</v>
      </c>
      <c r="B81" s="29" t="s">
        <v>71</v>
      </c>
      <c r="C81" s="30">
        <v>159204</v>
      </c>
      <c r="D81" s="30">
        <v>0</v>
      </c>
      <c r="E81" s="30">
        <v>0</v>
      </c>
      <c r="F81" s="30">
        <v>6780</v>
      </c>
      <c r="G81" s="30">
        <v>0</v>
      </c>
      <c r="H81" s="30">
        <v>-2220</v>
      </c>
      <c r="I81" s="30">
        <v>111036</v>
      </c>
      <c r="J81" s="30">
        <v>2388</v>
      </c>
      <c r="K81" s="30">
        <v>-1800</v>
      </c>
      <c r="L81" s="30">
        <v>-10032</v>
      </c>
      <c r="M81" s="30">
        <v>24288</v>
      </c>
      <c r="N81" s="30">
        <v>-27636</v>
      </c>
      <c r="O81" s="30">
        <v>26664</v>
      </c>
      <c r="P81" s="30">
        <v>540</v>
      </c>
      <c r="Q81" s="30">
        <v>298368</v>
      </c>
      <c r="R81" s="30">
        <v>21108</v>
      </c>
      <c r="S81" s="30">
        <v>7032</v>
      </c>
      <c r="T81" s="30">
        <v>38436</v>
      </c>
      <c r="U81" s="30">
        <v>22332</v>
      </c>
      <c r="V81" s="30">
        <v>4620</v>
      </c>
      <c r="W81" s="30">
        <v>7092</v>
      </c>
      <c r="X81" s="30">
        <v>9492</v>
      </c>
      <c r="Y81" s="30">
        <v>9948</v>
      </c>
      <c r="Z81" s="30">
        <v>948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17712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5244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/>
      <c r="BC81" s="30"/>
      <c r="BD81" s="42">
        <f t="shared" si="10"/>
        <v>596964</v>
      </c>
    </row>
    <row r="82" spans="1:56" x14ac:dyDescent="0.3">
      <c r="A82" s="28">
        <v>580</v>
      </c>
      <c r="B82" s="29" t="s">
        <v>73</v>
      </c>
      <c r="C82" s="30">
        <v>374496</v>
      </c>
      <c r="D82" s="30">
        <v>24924</v>
      </c>
      <c r="E82" s="30">
        <v>0</v>
      </c>
      <c r="F82" s="30">
        <v>9264</v>
      </c>
      <c r="G82" s="30">
        <v>0</v>
      </c>
      <c r="H82" s="30">
        <v>-3036</v>
      </c>
      <c r="I82" s="30">
        <v>308496</v>
      </c>
      <c r="J82" s="30">
        <v>6636</v>
      </c>
      <c r="K82" s="30">
        <v>-2460</v>
      </c>
      <c r="L82" s="30">
        <v>-13812</v>
      </c>
      <c r="M82" s="30">
        <v>30708</v>
      </c>
      <c r="N82" s="30">
        <v>-37740</v>
      </c>
      <c r="O82" s="30">
        <v>18624</v>
      </c>
      <c r="P82" s="30">
        <v>324</v>
      </c>
      <c r="Q82" s="30">
        <v>407484</v>
      </c>
      <c r="R82" s="30">
        <v>28836</v>
      </c>
      <c r="S82" s="30">
        <v>9612</v>
      </c>
      <c r="T82" s="30">
        <v>52500</v>
      </c>
      <c r="U82" s="30">
        <v>30492</v>
      </c>
      <c r="V82" s="30">
        <v>5520</v>
      </c>
      <c r="W82" s="30">
        <v>10908</v>
      </c>
      <c r="X82" s="30">
        <v>14616</v>
      </c>
      <c r="Y82" s="30">
        <v>15312</v>
      </c>
      <c r="Z82" s="30">
        <v>1464</v>
      </c>
      <c r="AA82" s="30">
        <v>61212</v>
      </c>
      <c r="AB82" s="30">
        <v>0</v>
      </c>
      <c r="AC82" s="30">
        <v>0</v>
      </c>
      <c r="AD82" s="30">
        <v>30276</v>
      </c>
      <c r="AE82" s="30">
        <v>0</v>
      </c>
      <c r="AF82" s="30">
        <v>0</v>
      </c>
      <c r="AG82" s="30">
        <v>936</v>
      </c>
      <c r="AH82" s="30">
        <v>24180</v>
      </c>
      <c r="AI82" s="30">
        <v>2460</v>
      </c>
      <c r="AJ82" s="30">
        <v>0</v>
      </c>
      <c r="AK82" s="30">
        <v>216</v>
      </c>
      <c r="AL82" s="30">
        <v>276</v>
      </c>
      <c r="AM82" s="30">
        <v>12</v>
      </c>
      <c r="AN82" s="30">
        <v>0</v>
      </c>
      <c r="AO82" s="30">
        <v>0</v>
      </c>
      <c r="AP82" s="30">
        <v>84</v>
      </c>
      <c r="AQ82" s="30">
        <v>7200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/>
      <c r="BC82" s="30"/>
      <c r="BD82" s="42">
        <f t="shared" si="10"/>
        <v>1071984</v>
      </c>
    </row>
    <row r="83" spans="1:56" x14ac:dyDescent="0.3">
      <c r="A83" s="28">
        <v>607</v>
      </c>
      <c r="B83" s="29" t="s">
        <v>65</v>
      </c>
      <c r="C83" s="30">
        <v>146100</v>
      </c>
      <c r="D83" s="30">
        <v>0</v>
      </c>
      <c r="E83" s="30">
        <v>0</v>
      </c>
      <c r="F83" s="30">
        <v>8460</v>
      </c>
      <c r="G83" s="30">
        <v>0</v>
      </c>
      <c r="H83" s="30">
        <v>-2772</v>
      </c>
      <c r="I83" s="30">
        <v>326892</v>
      </c>
      <c r="J83" s="30">
        <v>7032</v>
      </c>
      <c r="K83" s="30">
        <v>-2256</v>
      </c>
      <c r="L83" s="30">
        <v>-12084</v>
      </c>
      <c r="M83" s="30">
        <v>35544</v>
      </c>
      <c r="N83" s="30">
        <v>-34488</v>
      </c>
      <c r="O83" s="30">
        <v>-53100</v>
      </c>
      <c r="P83" s="30">
        <v>528</v>
      </c>
      <c r="Q83" s="30">
        <v>372432</v>
      </c>
      <c r="R83" s="30">
        <v>26352</v>
      </c>
      <c r="S83" s="30">
        <v>8784</v>
      </c>
      <c r="T83" s="30">
        <v>27804</v>
      </c>
      <c r="U83" s="30">
        <v>14040</v>
      </c>
      <c r="V83" s="30">
        <v>5604</v>
      </c>
      <c r="W83" s="30">
        <v>8688</v>
      </c>
      <c r="X83" s="30">
        <v>11640</v>
      </c>
      <c r="Y83" s="30">
        <v>12192</v>
      </c>
      <c r="Z83" s="30">
        <v>1164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2832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/>
      <c r="BC83" s="30"/>
      <c r="BD83" s="42">
        <f t="shared" ref="BD83:BD115" si="11">SUM(C83:AE83)-I83-J83-K83</f>
        <v>576888</v>
      </c>
    </row>
    <row r="84" spans="1:56" x14ac:dyDescent="0.3">
      <c r="A84" s="28">
        <v>615</v>
      </c>
      <c r="B84" s="29" t="s">
        <v>76</v>
      </c>
      <c r="C84" s="30">
        <v>508104</v>
      </c>
      <c r="D84" s="30">
        <v>6816</v>
      </c>
      <c r="E84" s="30">
        <v>0</v>
      </c>
      <c r="F84" s="30">
        <v>15900</v>
      </c>
      <c r="G84" s="30">
        <v>0</v>
      </c>
      <c r="H84" s="30">
        <v>-5208</v>
      </c>
      <c r="I84" s="30">
        <v>23940</v>
      </c>
      <c r="J84" s="30">
        <v>516</v>
      </c>
      <c r="K84" s="30">
        <v>-4224</v>
      </c>
      <c r="L84" s="30">
        <v>18612</v>
      </c>
      <c r="M84" s="30">
        <v>69708</v>
      </c>
      <c r="N84" s="30">
        <v>-64800</v>
      </c>
      <c r="O84" s="30">
        <v>64176</v>
      </c>
      <c r="P84" s="30">
        <v>888</v>
      </c>
      <c r="Q84" s="30">
        <v>699672</v>
      </c>
      <c r="R84" s="30">
        <v>49500</v>
      </c>
      <c r="S84" s="30">
        <v>16500</v>
      </c>
      <c r="T84" s="30">
        <v>90132</v>
      </c>
      <c r="U84" s="30">
        <v>52368</v>
      </c>
      <c r="V84" s="30">
        <v>12948</v>
      </c>
      <c r="W84" s="30">
        <v>13632</v>
      </c>
      <c r="X84" s="30">
        <v>18264</v>
      </c>
      <c r="Y84" s="30">
        <v>19128</v>
      </c>
      <c r="Z84" s="30">
        <v>1824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11520</v>
      </c>
      <c r="AJ84" s="30">
        <v>0</v>
      </c>
      <c r="AK84" s="30">
        <v>696</v>
      </c>
      <c r="AL84" s="30">
        <v>756</v>
      </c>
      <c r="AM84" s="30">
        <v>96</v>
      </c>
      <c r="AN84" s="30">
        <v>36</v>
      </c>
      <c r="AO84" s="30">
        <v>0</v>
      </c>
      <c r="AP84" s="30">
        <v>576</v>
      </c>
      <c r="AQ84" s="30">
        <v>12216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-22188</v>
      </c>
      <c r="BB84" s="30"/>
      <c r="BC84" s="30"/>
      <c r="BD84" s="42">
        <f t="shared" si="11"/>
        <v>1588164</v>
      </c>
    </row>
    <row r="85" spans="1:56" x14ac:dyDescent="0.3">
      <c r="A85" s="28">
        <v>621</v>
      </c>
      <c r="B85" s="29" t="s">
        <v>67</v>
      </c>
      <c r="C85" s="30">
        <v>255480</v>
      </c>
      <c r="D85" s="30">
        <v>0</v>
      </c>
      <c r="E85" s="30">
        <v>0</v>
      </c>
      <c r="F85" s="30">
        <v>15396</v>
      </c>
      <c r="G85" s="30">
        <v>0</v>
      </c>
      <c r="H85" s="30">
        <v>-5040</v>
      </c>
      <c r="I85" s="30">
        <v>81648</v>
      </c>
      <c r="J85" s="30">
        <v>1752</v>
      </c>
      <c r="K85" s="30">
        <v>-4092</v>
      </c>
      <c r="L85" s="30">
        <v>-21840</v>
      </c>
      <c r="M85" s="30">
        <v>72696</v>
      </c>
      <c r="N85" s="30">
        <v>-62724</v>
      </c>
      <c r="O85" s="30">
        <v>21180</v>
      </c>
      <c r="P85" s="30">
        <v>324</v>
      </c>
      <c r="Q85" s="30">
        <v>677256</v>
      </c>
      <c r="R85" s="30">
        <v>47916</v>
      </c>
      <c r="S85" s="30">
        <v>15972</v>
      </c>
      <c r="T85" s="30">
        <v>50568</v>
      </c>
      <c r="U85" s="30">
        <v>25536</v>
      </c>
      <c r="V85" s="30">
        <v>11052</v>
      </c>
      <c r="W85" s="30">
        <v>14232</v>
      </c>
      <c r="X85" s="30">
        <v>19068</v>
      </c>
      <c r="Y85" s="30">
        <v>19968</v>
      </c>
      <c r="Z85" s="30">
        <v>1908</v>
      </c>
      <c r="AA85" s="30">
        <v>0</v>
      </c>
      <c r="AB85" s="30">
        <v>0</v>
      </c>
      <c r="AC85" s="30">
        <v>0</v>
      </c>
      <c r="AD85" s="30">
        <v>0</v>
      </c>
      <c r="AE85" s="30">
        <v>6060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/>
      <c r="BC85" s="30"/>
      <c r="BD85" s="42">
        <f t="shared" si="11"/>
        <v>1165008</v>
      </c>
    </row>
    <row r="86" spans="1:56" x14ac:dyDescent="0.3">
      <c r="A86" s="28">
        <v>630</v>
      </c>
      <c r="B86" s="29" t="s">
        <v>72</v>
      </c>
      <c r="C86" s="30">
        <v>148440</v>
      </c>
      <c r="D86" s="30">
        <v>0</v>
      </c>
      <c r="E86" s="30">
        <v>0</v>
      </c>
      <c r="F86" s="30">
        <v>19752</v>
      </c>
      <c r="G86" s="30">
        <v>0</v>
      </c>
      <c r="H86" s="30">
        <v>-6468</v>
      </c>
      <c r="I86" s="30">
        <v>23712</v>
      </c>
      <c r="J86" s="30">
        <v>504</v>
      </c>
      <c r="K86" s="30">
        <v>-5256</v>
      </c>
      <c r="L86" s="30">
        <v>-27084</v>
      </c>
      <c r="M86" s="30">
        <v>90492</v>
      </c>
      <c r="N86" s="30">
        <v>-80460</v>
      </c>
      <c r="O86" s="30">
        <v>73200</v>
      </c>
      <c r="P86" s="30">
        <v>1068</v>
      </c>
      <c r="Q86" s="30">
        <v>868800</v>
      </c>
      <c r="R86" s="30">
        <v>61476</v>
      </c>
      <c r="S86" s="30">
        <v>20496</v>
      </c>
      <c r="T86" s="30">
        <v>64872</v>
      </c>
      <c r="U86" s="30">
        <v>32760</v>
      </c>
      <c r="V86" s="30">
        <v>15612</v>
      </c>
      <c r="W86" s="30">
        <v>18036</v>
      </c>
      <c r="X86" s="30">
        <v>24168</v>
      </c>
      <c r="Y86" s="30">
        <v>25308</v>
      </c>
      <c r="Z86" s="30">
        <v>2412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15192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/>
      <c r="BC86" s="30"/>
      <c r="BD86" s="42">
        <f t="shared" si="11"/>
        <v>1352880</v>
      </c>
    </row>
    <row r="87" spans="1:56" x14ac:dyDescent="0.3">
      <c r="A87" s="28">
        <v>657</v>
      </c>
      <c r="B87" s="29" t="s">
        <v>85</v>
      </c>
      <c r="C87" s="30">
        <v>403524</v>
      </c>
      <c r="D87" s="30">
        <v>0</v>
      </c>
      <c r="E87" s="30">
        <v>0</v>
      </c>
      <c r="F87" s="30">
        <v>14448</v>
      </c>
      <c r="G87" s="30">
        <v>0</v>
      </c>
      <c r="H87" s="30">
        <v>-4728</v>
      </c>
      <c r="I87" s="30">
        <v>-97500</v>
      </c>
      <c r="J87" s="30">
        <v>0</v>
      </c>
      <c r="K87" s="30">
        <v>-3840</v>
      </c>
      <c r="L87" s="30">
        <v>-20904</v>
      </c>
      <c r="M87" s="30">
        <v>55188</v>
      </c>
      <c r="N87" s="30">
        <v>-58872</v>
      </c>
      <c r="O87" s="30">
        <v>25056</v>
      </c>
      <c r="P87" s="30">
        <v>-2244</v>
      </c>
      <c r="Q87" s="30">
        <v>635604</v>
      </c>
      <c r="R87" s="30">
        <v>44976</v>
      </c>
      <c r="S87" s="30">
        <v>14988</v>
      </c>
      <c r="T87" s="30">
        <v>81888</v>
      </c>
      <c r="U87" s="30">
        <v>47568</v>
      </c>
      <c r="V87" s="30">
        <v>10368</v>
      </c>
      <c r="W87" s="30">
        <v>14268</v>
      </c>
      <c r="X87" s="30">
        <v>19128</v>
      </c>
      <c r="Y87" s="30">
        <v>20028</v>
      </c>
      <c r="Z87" s="30">
        <v>1908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11088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  <c r="AZ87" s="30">
        <v>0</v>
      </c>
      <c r="BA87" s="30">
        <v>-36960</v>
      </c>
      <c r="BB87" s="30"/>
      <c r="BC87" s="30"/>
      <c r="BD87" s="42">
        <f t="shared" si="11"/>
        <v>1302192</v>
      </c>
    </row>
    <row r="88" spans="1:56" x14ac:dyDescent="0.3">
      <c r="A88" s="28">
        <v>661</v>
      </c>
      <c r="B88" s="29" t="s">
        <v>86</v>
      </c>
      <c r="C88" s="30">
        <v>296016</v>
      </c>
      <c r="D88" s="30">
        <v>2376</v>
      </c>
      <c r="E88" s="30">
        <v>0</v>
      </c>
      <c r="F88" s="30">
        <v>9456</v>
      </c>
      <c r="G88" s="30">
        <v>0</v>
      </c>
      <c r="H88" s="30">
        <v>-3096</v>
      </c>
      <c r="I88" s="30">
        <v>-92496</v>
      </c>
      <c r="J88" s="30">
        <v>0</v>
      </c>
      <c r="K88" s="30">
        <v>-2520</v>
      </c>
      <c r="L88" s="30">
        <v>-13728</v>
      </c>
      <c r="M88" s="30">
        <v>30780</v>
      </c>
      <c r="N88" s="30">
        <v>-38556</v>
      </c>
      <c r="O88" s="30">
        <v>41124</v>
      </c>
      <c r="P88" s="30">
        <v>576</v>
      </c>
      <c r="Q88" s="30">
        <v>416256</v>
      </c>
      <c r="R88" s="30">
        <v>29448</v>
      </c>
      <c r="S88" s="30">
        <v>9816</v>
      </c>
      <c r="T88" s="30">
        <v>53628</v>
      </c>
      <c r="U88" s="30">
        <v>31152</v>
      </c>
      <c r="V88" s="30">
        <v>7032</v>
      </c>
      <c r="W88" s="30">
        <v>9672</v>
      </c>
      <c r="X88" s="30">
        <v>12948</v>
      </c>
      <c r="Y88" s="30">
        <v>13572</v>
      </c>
      <c r="Z88" s="30">
        <v>1296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7284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  <c r="AZ88" s="30">
        <v>0</v>
      </c>
      <c r="BA88" s="30">
        <v>0</v>
      </c>
      <c r="BB88" s="30"/>
      <c r="BC88" s="30"/>
      <c r="BD88" s="42">
        <f t="shared" si="11"/>
        <v>909768</v>
      </c>
    </row>
    <row r="89" spans="1:56" x14ac:dyDescent="0.3">
      <c r="A89" s="28">
        <v>665</v>
      </c>
      <c r="B89" s="29" t="s">
        <v>88</v>
      </c>
      <c r="C89" s="30">
        <v>9948</v>
      </c>
      <c r="D89" s="30">
        <v>0</v>
      </c>
      <c r="E89" s="30">
        <v>0</v>
      </c>
      <c r="F89" s="30">
        <v>2928</v>
      </c>
      <c r="G89" s="30">
        <v>0</v>
      </c>
      <c r="H89" s="30">
        <v>-960</v>
      </c>
      <c r="I89" s="30">
        <v>61272</v>
      </c>
      <c r="J89" s="30">
        <v>1320</v>
      </c>
      <c r="K89" s="30">
        <v>-780</v>
      </c>
      <c r="L89" s="30">
        <v>-4644</v>
      </c>
      <c r="M89" s="30">
        <v>8964</v>
      </c>
      <c r="N89" s="30">
        <v>-11952</v>
      </c>
      <c r="O89" s="30">
        <v>10884</v>
      </c>
      <c r="P89" s="30">
        <v>216</v>
      </c>
      <c r="Q89" s="30">
        <v>129048</v>
      </c>
      <c r="R89" s="30">
        <v>9132</v>
      </c>
      <c r="S89" s="30">
        <v>3048</v>
      </c>
      <c r="T89" s="30">
        <v>9636</v>
      </c>
      <c r="U89" s="30">
        <v>4860</v>
      </c>
      <c r="V89" s="30">
        <v>1632</v>
      </c>
      <c r="W89" s="30">
        <v>3996</v>
      </c>
      <c r="X89" s="30">
        <v>5352</v>
      </c>
      <c r="Y89" s="30">
        <v>5604</v>
      </c>
      <c r="Z89" s="30">
        <v>540</v>
      </c>
      <c r="AA89" s="30">
        <v>19392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2292</v>
      </c>
      <c r="AR89" s="30">
        <v>13788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  <c r="AZ89" s="30">
        <v>0</v>
      </c>
      <c r="BA89" s="30">
        <v>0</v>
      </c>
      <c r="BB89" s="30"/>
      <c r="BC89" s="30"/>
      <c r="BD89" s="42">
        <f t="shared" si="11"/>
        <v>207624</v>
      </c>
    </row>
    <row r="90" spans="1:56" x14ac:dyDescent="0.3">
      <c r="A90" s="28">
        <v>671</v>
      </c>
      <c r="B90" s="29" t="s">
        <v>91</v>
      </c>
      <c r="C90" s="30">
        <v>112392</v>
      </c>
      <c r="D90" s="30">
        <v>4296</v>
      </c>
      <c r="E90" s="30">
        <v>0</v>
      </c>
      <c r="F90" s="30">
        <v>3168</v>
      </c>
      <c r="G90" s="30">
        <v>0</v>
      </c>
      <c r="H90" s="30">
        <v>-1044</v>
      </c>
      <c r="I90" s="30">
        <v>95964</v>
      </c>
      <c r="J90" s="30">
        <v>2064</v>
      </c>
      <c r="K90" s="30">
        <v>-840</v>
      </c>
      <c r="L90" s="30">
        <v>-576</v>
      </c>
      <c r="M90" s="30">
        <v>10140</v>
      </c>
      <c r="N90" s="30">
        <v>-12936</v>
      </c>
      <c r="O90" s="30">
        <v>18048</v>
      </c>
      <c r="P90" s="30">
        <v>264</v>
      </c>
      <c r="Q90" s="30">
        <v>139620</v>
      </c>
      <c r="R90" s="30">
        <v>9876</v>
      </c>
      <c r="S90" s="30">
        <v>3288</v>
      </c>
      <c r="T90" s="30">
        <v>17988</v>
      </c>
      <c r="U90" s="30">
        <v>10452</v>
      </c>
      <c r="V90" s="30">
        <v>1692</v>
      </c>
      <c r="W90" s="30">
        <v>4248</v>
      </c>
      <c r="X90" s="30">
        <v>5700</v>
      </c>
      <c r="Y90" s="30">
        <v>5964</v>
      </c>
      <c r="Z90" s="30">
        <v>564</v>
      </c>
      <c r="AA90" s="30">
        <v>31464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8280</v>
      </c>
      <c r="AI90" s="30">
        <v>4608</v>
      </c>
      <c r="AJ90" s="30">
        <v>0</v>
      </c>
      <c r="AK90" s="30">
        <v>312</v>
      </c>
      <c r="AL90" s="30">
        <v>2328</v>
      </c>
      <c r="AM90" s="30">
        <v>0</v>
      </c>
      <c r="AN90" s="30">
        <v>0</v>
      </c>
      <c r="AO90" s="30">
        <v>0</v>
      </c>
      <c r="AP90" s="30">
        <v>108</v>
      </c>
      <c r="AQ90" s="30">
        <v>2472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  <c r="AZ90" s="30">
        <v>0</v>
      </c>
      <c r="BA90" s="30">
        <v>0</v>
      </c>
      <c r="BB90" s="30"/>
      <c r="BC90" s="30"/>
      <c r="BD90" s="42">
        <f t="shared" si="11"/>
        <v>364608</v>
      </c>
    </row>
    <row r="91" spans="1:56" x14ac:dyDescent="0.3">
      <c r="A91" s="28">
        <v>706</v>
      </c>
      <c r="B91" s="29" t="s">
        <v>83</v>
      </c>
      <c r="C91" s="30">
        <v>138972</v>
      </c>
      <c r="D91" s="30">
        <v>0</v>
      </c>
      <c r="E91" s="30">
        <v>0</v>
      </c>
      <c r="F91" s="30">
        <v>7092</v>
      </c>
      <c r="G91" s="30">
        <v>0</v>
      </c>
      <c r="H91" s="30">
        <v>-2328</v>
      </c>
      <c r="I91" s="30">
        <v>-100704</v>
      </c>
      <c r="J91" s="30">
        <v>0</v>
      </c>
      <c r="K91" s="30">
        <v>-1884</v>
      </c>
      <c r="L91" s="30">
        <v>-10056</v>
      </c>
      <c r="M91" s="30">
        <v>14808</v>
      </c>
      <c r="N91" s="30">
        <v>-28896</v>
      </c>
      <c r="O91" s="30">
        <v>42240</v>
      </c>
      <c r="P91" s="30">
        <v>576</v>
      </c>
      <c r="Q91" s="30">
        <v>312012</v>
      </c>
      <c r="R91" s="30">
        <v>22080</v>
      </c>
      <c r="S91" s="30">
        <v>7356</v>
      </c>
      <c r="T91" s="30">
        <v>23292</v>
      </c>
      <c r="U91" s="30">
        <v>11760</v>
      </c>
      <c r="V91" s="30">
        <v>5112</v>
      </c>
      <c r="W91" s="30">
        <v>8616</v>
      </c>
      <c r="X91" s="30">
        <v>11544</v>
      </c>
      <c r="Y91" s="30">
        <v>12084</v>
      </c>
      <c r="Z91" s="30">
        <v>1152</v>
      </c>
      <c r="AA91" s="30">
        <v>46872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5448</v>
      </c>
      <c r="AR91" s="30">
        <v>28428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  <c r="AZ91" s="30">
        <v>0</v>
      </c>
      <c r="BA91" s="30">
        <v>0</v>
      </c>
      <c r="BB91" s="30"/>
      <c r="BC91" s="30"/>
      <c r="BD91" s="42">
        <f t="shared" si="11"/>
        <v>624288</v>
      </c>
    </row>
    <row r="92" spans="1:56" x14ac:dyDescent="0.3">
      <c r="A92" s="28">
        <v>707</v>
      </c>
      <c r="B92" s="29" t="s">
        <v>77</v>
      </c>
      <c r="C92" s="30">
        <v>224328</v>
      </c>
      <c r="D92" s="30">
        <v>12936</v>
      </c>
      <c r="E92" s="30">
        <v>0</v>
      </c>
      <c r="F92" s="30">
        <v>5796</v>
      </c>
      <c r="G92" s="30">
        <v>0</v>
      </c>
      <c r="H92" s="30">
        <v>-1896</v>
      </c>
      <c r="I92" s="30">
        <v>184380</v>
      </c>
      <c r="J92" s="30">
        <v>3960</v>
      </c>
      <c r="K92" s="30">
        <v>-1536</v>
      </c>
      <c r="L92" s="30">
        <v>-8820</v>
      </c>
      <c r="M92" s="30">
        <v>15948</v>
      </c>
      <c r="N92" s="30">
        <v>-23616</v>
      </c>
      <c r="O92" s="30">
        <v>32424</v>
      </c>
      <c r="P92" s="30">
        <v>372</v>
      </c>
      <c r="Q92" s="30">
        <v>254940</v>
      </c>
      <c r="R92" s="30">
        <v>18036</v>
      </c>
      <c r="S92" s="30">
        <v>6012</v>
      </c>
      <c r="T92" s="30">
        <v>32844</v>
      </c>
      <c r="U92" s="30">
        <v>19080</v>
      </c>
      <c r="V92" s="30">
        <v>3420</v>
      </c>
      <c r="W92" s="30">
        <v>7320</v>
      </c>
      <c r="X92" s="30">
        <v>9816</v>
      </c>
      <c r="Y92" s="30">
        <v>10284</v>
      </c>
      <c r="Z92" s="30">
        <v>984</v>
      </c>
      <c r="AA92" s="30">
        <v>57444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15132</v>
      </c>
      <c r="AI92" s="30">
        <v>9432</v>
      </c>
      <c r="AJ92" s="30">
        <v>0</v>
      </c>
      <c r="AK92" s="30">
        <v>2496</v>
      </c>
      <c r="AL92" s="30">
        <v>3840</v>
      </c>
      <c r="AM92" s="30">
        <v>336</v>
      </c>
      <c r="AN92" s="30">
        <v>0</v>
      </c>
      <c r="AO92" s="30">
        <v>0</v>
      </c>
      <c r="AP92" s="30">
        <v>396</v>
      </c>
      <c r="AQ92" s="30">
        <v>4500</v>
      </c>
      <c r="AR92" s="30">
        <v>0</v>
      </c>
      <c r="AS92" s="30">
        <v>0</v>
      </c>
      <c r="AT92" s="30">
        <v>0</v>
      </c>
      <c r="AU92" s="30">
        <v>8820</v>
      </c>
      <c r="AV92" s="30">
        <v>4932</v>
      </c>
      <c r="AW92" s="30">
        <v>0</v>
      </c>
      <c r="AX92" s="30">
        <v>0</v>
      </c>
      <c r="AY92" s="30">
        <v>22548</v>
      </c>
      <c r="AZ92" s="30">
        <v>0</v>
      </c>
      <c r="BA92" s="30">
        <v>0</v>
      </c>
      <c r="BB92" s="30"/>
      <c r="BC92" s="30"/>
      <c r="BD92" s="42">
        <f t="shared" si="11"/>
        <v>677652</v>
      </c>
    </row>
    <row r="93" spans="1:56" x14ac:dyDescent="0.3">
      <c r="A93" s="28">
        <v>710</v>
      </c>
      <c r="B93" s="29" t="s">
        <v>74</v>
      </c>
      <c r="C93" s="30">
        <v>147348</v>
      </c>
      <c r="D93" s="30">
        <v>0</v>
      </c>
      <c r="E93" s="30">
        <v>0</v>
      </c>
      <c r="F93" s="30">
        <v>7944</v>
      </c>
      <c r="G93" s="30">
        <v>0</v>
      </c>
      <c r="H93" s="30">
        <v>-2604</v>
      </c>
      <c r="I93" s="30">
        <v>-261636</v>
      </c>
      <c r="J93" s="30">
        <v>0</v>
      </c>
      <c r="K93" s="30">
        <v>-2112</v>
      </c>
      <c r="L93" s="30">
        <v>-11352</v>
      </c>
      <c r="M93" s="30">
        <v>21492</v>
      </c>
      <c r="N93" s="30">
        <v>-32376</v>
      </c>
      <c r="O93" s="30">
        <v>30132</v>
      </c>
      <c r="P93" s="30">
        <v>528</v>
      </c>
      <c r="Q93" s="30">
        <v>349620</v>
      </c>
      <c r="R93" s="30">
        <v>24732</v>
      </c>
      <c r="S93" s="30">
        <v>8244</v>
      </c>
      <c r="T93" s="30">
        <v>12372</v>
      </c>
      <c r="U93" s="30">
        <v>3768</v>
      </c>
      <c r="V93" s="30">
        <v>7080</v>
      </c>
      <c r="W93" s="30">
        <v>7176</v>
      </c>
      <c r="X93" s="30">
        <v>9612</v>
      </c>
      <c r="Y93" s="30">
        <v>10068</v>
      </c>
      <c r="Z93" s="30">
        <v>960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6096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  <c r="AZ93" s="30">
        <v>0</v>
      </c>
      <c r="BA93" s="30">
        <v>0</v>
      </c>
      <c r="BB93" s="30"/>
      <c r="BC93" s="30"/>
      <c r="BD93" s="42">
        <f t="shared" si="11"/>
        <v>594744</v>
      </c>
    </row>
    <row r="94" spans="1:56" x14ac:dyDescent="0.3">
      <c r="A94" s="28">
        <v>727</v>
      </c>
      <c r="B94" s="29" t="s">
        <v>78</v>
      </c>
      <c r="C94" s="30">
        <v>54732</v>
      </c>
      <c r="D94" s="30">
        <v>0</v>
      </c>
      <c r="E94" s="30">
        <v>0</v>
      </c>
      <c r="F94" s="30">
        <v>3900</v>
      </c>
      <c r="G94" s="30">
        <v>0</v>
      </c>
      <c r="H94" s="30">
        <v>-1272</v>
      </c>
      <c r="I94" s="30">
        <v>-62088</v>
      </c>
      <c r="J94" s="30">
        <v>0</v>
      </c>
      <c r="K94" s="30">
        <v>-1032</v>
      </c>
      <c r="L94" s="30">
        <v>-5340</v>
      </c>
      <c r="M94" s="30">
        <v>9624</v>
      </c>
      <c r="N94" s="30">
        <v>-15900</v>
      </c>
      <c r="O94" s="30">
        <v>25392</v>
      </c>
      <c r="P94" s="30">
        <v>324</v>
      </c>
      <c r="Q94" s="30">
        <v>171624</v>
      </c>
      <c r="R94" s="30">
        <v>12144</v>
      </c>
      <c r="S94" s="30">
        <v>4044</v>
      </c>
      <c r="T94" s="30">
        <v>6072</v>
      </c>
      <c r="U94" s="30">
        <v>1848</v>
      </c>
      <c r="V94" s="30">
        <v>2904</v>
      </c>
      <c r="W94" s="30">
        <v>4584</v>
      </c>
      <c r="X94" s="30">
        <v>6144</v>
      </c>
      <c r="Y94" s="30">
        <v>6432</v>
      </c>
      <c r="Z94" s="30">
        <v>612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3756</v>
      </c>
      <c r="AJ94" s="30">
        <v>0</v>
      </c>
      <c r="AK94" s="30">
        <v>756</v>
      </c>
      <c r="AL94" s="30">
        <v>1884</v>
      </c>
      <c r="AM94" s="30">
        <v>96</v>
      </c>
      <c r="AN94" s="30">
        <v>0</v>
      </c>
      <c r="AO94" s="30">
        <v>0</v>
      </c>
      <c r="AP94" s="30">
        <v>216</v>
      </c>
      <c r="AQ94" s="30">
        <v>2988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  <c r="AZ94" s="30">
        <v>0</v>
      </c>
      <c r="BA94" s="30">
        <v>0</v>
      </c>
      <c r="BB94" s="30"/>
      <c r="BC94" s="30"/>
      <c r="BD94" s="42">
        <f t="shared" si="11"/>
        <v>287868</v>
      </c>
    </row>
    <row r="95" spans="1:56" x14ac:dyDescent="0.3">
      <c r="A95" s="28">
        <v>730</v>
      </c>
      <c r="B95" s="29" t="s">
        <v>79</v>
      </c>
      <c r="C95" s="30">
        <v>627672</v>
      </c>
      <c r="D95" s="30">
        <v>37212</v>
      </c>
      <c r="E95" s="30">
        <v>0</v>
      </c>
      <c r="F95" s="30">
        <v>16092</v>
      </c>
      <c r="G95" s="30">
        <v>0</v>
      </c>
      <c r="H95" s="30">
        <v>-5268</v>
      </c>
      <c r="I95" s="30">
        <v>460188</v>
      </c>
      <c r="J95" s="30">
        <v>9900</v>
      </c>
      <c r="K95" s="30">
        <v>-4272</v>
      </c>
      <c r="L95" s="30">
        <v>-22992</v>
      </c>
      <c r="M95" s="30">
        <v>50364</v>
      </c>
      <c r="N95" s="30">
        <v>-65544</v>
      </c>
      <c r="O95" s="30">
        <v>69048</v>
      </c>
      <c r="P95" s="30">
        <v>732</v>
      </c>
      <c r="Q95" s="30">
        <v>707724</v>
      </c>
      <c r="R95" s="30">
        <v>50076</v>
      </c>
      <c r="S95" s="30">
        <v>16692</v>
      </c>
      <c r="T95" s="30">
        <v>91176</v>
      </c>
      <c r="U95" s="30">
        <v>52968</v>
      </c>
      <c r="V95" s="30">
        <v>11868</v>
      </c>
      <c r="W95" s="30">
        <v>15852</v>
      </c>
      <c r="X95" s="30">
        <v>21240</v>
      </c>
      <c r="Y95" s="30">
        <v>22248</v>
      </c>
      <c r="Z95" s="30">
        <v>2124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10320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  <c r="AZ95" s="30">
        <v>0</v>
      </c>
      <c r="BA95" s="30">
        <v>0</v>
      </c>
      <c r="BB95" s="30"/>
      <c r="BC95" s="30"/>
      <c r="BD95" s="42">
        <f t="shared" si="11"/>
        <v>1699284</v>
      </c>
    </row>
    <row r="96" spans="1:56" x14ac:dyDescent="0.3">
      <c r="A96" s="28">
        <v>740</v>
      </c>
      <c r="B96" s="29" t="s">
        <v>81</v>
      </c>
      <c r="C96" s="30">
        <v>221844</v>
      </c>
      <c r="D96" s="30">
        <v>0</v>
      </c>
      <c r="E96" s="30">
        <v>0</v>
      </c>
      <c r="F96" s="30">
        <v>16548</v>
      </c>
      <c r="G96" s="30">
        <v>0</v>
      </c>
      <c r="H96" s="30">
        <v>-5424</v>
      </c>
      <c r="I96" s="30">
        <v>-377568</v>
      </c>
      <c r="J96" s="30">
        <v>0</v>
      </c>
      <c r="K96" s="30">
        <v>-4404</v>
      </c>
      <c r="L96" s="30">
        <v>-21924</v>
      </c>
      <c r="M96" s="30">
        <v>43776</v>
      </c>
      <c r="N96" s="30">
        <v>-67428</v>
      </c>
      <c r="O96" s="30">
        <v>64500</v>
      </c>
      <c r="P96" s="30">
        <v>1284</v>
      </c>
      <c r="Q96" s="30">
        <v>728100</v>
      </c>
      <c r="R96" s="30">
        <v>51516</v>
      </c>
      <c r="S96" s="30">
        <v>17172</v>
      </c>
      <c r="T96" s="30">
        <v>25764</v>
      </c>
      <c r="U96" s="30">
        <v>7848</v>
      </c>
      <c r="V96" s="30">
        <v>14904</v>
      </c>
      <c r="W96" s="30">
        <v>15192</v>
      </c>
      <c r="X96" s="30">
        <v>20352</v>
      </c>
      <c r="Y96" s="30">
        <v>21312</v>
      </c>
      <c r="Z96" s="30">
        <v>2028</v>
      </c>
      <c r="AA96" s="30">
        <v>0</v>
      </c>
      <c r="AB96" s="30">
        <v>0</v>
      </c>
      <c r="AC96" s="30">
        <v>0</v>
      </c>
      <c r="AD96" s="30">
        <v>0</v>
      </c>
      <c r="AE96" s="30">
        <v>0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12660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  <c r="AZ96" s="30">
        <v>0</v>
      </c>
      <c r="BA96" s="30">
        <v>0</v>
      </c>
      <c r="BB96" s="30"/>
      <c r="BC96" s="30"/>
      <c r="BD96" s="42">
        <f t="shared" si="11"/>
        <v>1157364</v>
      </c>
    </row>
    <row r="97" spans="1:56" x14ac:dyDescent="0.3">
      <c r="A97" s="28">
        <v>741</v>
      </c>
      <c r="B97" s="29" t="s">
        <v>80</v>
      </c>
      <c r="C97" s="30">
        <v>11676</v>
      </c>
      <c r="D97" s="30">
        <v>0</v>
      </c>
      <c r="E97" s="30">
        <v>0</v>
      </c>
      <c r="F97" s="30">
        <v>576</v>
      </c>
      <c r="G97" s="30">
        <v>0</v>
      </c>
      <c r="H97" s="30">
        <v>-192</v>
      </c>
      <c r="I97" s="30">
        <v>12948</v>
      </c>
      <c r="J97" s="30">
        <v>276</v>
      </c>
      <c r="K97" s="30">
        <v>-156</v>
      </c>
      <c r="L97" s="30">
        <v>-864</v>
      </c>
      <c r="M97" s="30">
        <v>972</v>
      </c>
      <c r="N97" s="30">
        <v>-2340</v>
      </c>
      <c r="O97" s="30">
        <v>3540</v>
      </c>
      <c r="P97" s="30">
        <v>48</v>
      </c>
      <c r="Q97" s="30">
        <v>25236</v>
      </c>
      <c r="R97" s="30">
        <v>1788</v>
      </c>
      <c r="S97" s="30">
        <v>600</v>
      </c>
      <c r="T97" s="30">
        <v>1884</v>
      </c>
      <c r="U97" s="30">
        <v>948</v>
      </c>
      <c r="V97" s="30">
        <v>300</v>
      </c>
      <c r="W97" s="30">
        <v>972</v>
      </c>
      <c r="X97" s="30">
        <v>1308</v>
      </c>
      <c r="Y97" s="30">
        <v>1368</v>
      </c>
      <c r="Z97" s="30">
        <v>132</v>
      </c>
      <c r="AA97" s="30">
        <v>5688</v>
      </c>
      <c r="AB97" s="30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64716</v>
      </c>
      <c r="AK97" s="30">
        <v>9168</v>
      </c>
      <c r="AL97" s="30">
        <v>30420</v>
      </c>
      <c r="AM97" s="30">
        <v>1872</v>
      </c>
      <c r="AN97" s="30">
        <v>3324</v>
      </c>
      <c r="AO97" s="30">
        <v>0</v>
      </c>
      <c r="AP97" s="30">
        <v>1356</v>
      </c>
      <c r="AQ97" s="30">
        <v>444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  <c r="AZ97" s="30">
        <v>0</v>
      </c>
      <c r="BA97" s="30">
        <v>0</v>
      </c>
      <c r="BB97" s="30"/>
      <c r="BC97" s="30"/>
      <c r="BD97" s="42">
        <f t="shared" si="11"/>
        <v>53640</v>
      </c>
    </row>
    <row r="98" spans="1:56" x14ac:dyDescent="0.3">
      <c r="A98" s="28">
        <v>746</v>
      </c>
      <c r="B98" s="29" t="s">
        <v>82</v>
      </c>
      <c r="C98" s="30">
        <v>39852</v>
      </c>
      <c r="D98" s="30">
        <v>0</v>
      </c>
      <c r="E98" s="30">
        <v>0</v>
      </c>
      <c r="F98" s="30">
        <v>10620</v>
      </c>
      <c r="G98" s="30">
        <v>0</v>
      </c>
      <c r="H98" s="30">
        <v>-3480</v>
      </c>
      <c r="I98" s="30">
        <v>-425280</v>
      </c>
      <c r="J98" s="30">
        <v>0</v>
      </c>
      <c r="K98" s="30">
        <v>-2820</v>
      </c>
      <c r="L98" s="30">
        <v>-14664</v>
      </c>
      <c r="M98" s="30">
        <v>25224</v>
      </c>
      <c r="N98" s="30">
        <v>-43272</v>
      </c>
      <c r="O98" s="30">
        <v>35400</v>
      </c>
      <c r="P98" s="30">
        <v>840</v>
      </c>
      <c r="Q98" s="30">
        <v>467232</v>
      </c>
      <c r="R98" s="30">
        <v>33060</v>
      </c>
      <c r="S98" s="30">
        <v>11016</v>
      </c>
      <c r="T98" s="30">
        <v>16524</v>
      </c>
      <c r="U98" s="30">
        <v>5040</v>
      </c>
      <c r="V98" s="30">
        <v>9756</v>
      </c>
      <c r="W98" s="30">
        <v>9228</v>
      </c>
      <c r="X98" s="30">
        <v>12360</v>
      </c>
      <c r="Y98" s="30">
        <v>12948</v>
      </c>
      <c r="Z98" s="30">
        <v>1236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8148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  <c r="AZ98" s="30">
        <v>0</v>
      </c>
      <c r="BA98" s="30">
        <v>0</v>
      </c>
      <c r="BB98" s="30"/>
      <c r="BC98" s="30"/>
      <c r="BD98" s="42">
        <f t="shared" si="11"/>
        <v>628920</v>
      </c>
    </row>
    <row r="99" spans="1:56" x14ac:dyDescent="0.3">
      <c r="A99" s="28">
        <v>751</v>
      </c>
      <c r="B99" s="29" t="s">
        <v>84</v>
      </c>
      <c r="C99" s="30">
        <v>874908</v>
      </c>
      <c r="D99" s="30">
        <v>0</v>
      </c>
      <c r="E99" s="30">
        <v>0</v>
      </c>
      <c r="F99" s="30">
        <v>61068</v>
      </c>
      <c r="G99" s="30">
        <v>0</v>
      </c>
      <c r="H99" s="30">
        <v>-19992</v>
      </c>
      <c r="I99" s="30">
        <v>-1839432</v>
      </c>
      <c r="J99" s="30">
        <v>0</v>
      </c>
      <c r="K99" s="30">
        <v>-16236</v>
      </c>
      <c r="L99" s="30">
        <v>-81684</v>
      </c>
      <c r="M99" s="30">
        <v>271344</v>
      </c>
      <c r="N99" s="30">
        <v>-248844</v>
      </c>
      <c r="O99" s="30">
        <v>37476</v>
      </c>
      <c r="P99" s="30">
        <v>-8160</v>
      </c>
      <c r="Q99" s="30">
        <v>2686800</v>
      </c>
      <c r="R99" s="30">
        <v>190104</v>
      </c>
      <c r="S99" s="30">
        <v>63372</v>
      </c>
      <c r="T99" s="30">
        <v>95052</v>
      </c>
      <c r="U99" s="30">
        <v>28956</v>
      </c>
      <c r="V99" s="30">
        <v>44580</v>
      </c>
      <c r="W99" s="30">
        <v>41640</v>
      </c>
      <c r="X99" s="30">
        <v>55788</v>
      </c>
      <c r="Y99" s="30">
        <v>58440</v>
      </c>
      <c r="Z99" s="30">
        <v>5568</v>
      </c>
      <c r="AA99" s="30">
        <v>0</v>
      </c>
      <c r="AB99" s="30">
        <v>0</v>
      </c>
      <c r="AC99" s="30">
        <v>0</v>
      </c>
      <c r="AD99" s="30">
        <v>0</v>
      </c>
      <c r="AE99" s="30">
        <v>18180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6600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  <c r="AZ99" s="30">
        <v>0</v>
      </c>
      <c r="BA99" s="30">
        <v>0</v>
      </c>
      <c r="BB99" s="30"/>
      <c r="BC99" s="30"/>
      <c r="BD99" s="42">
        <f t="shared" si="11"/>
        <v>4174596</v>
      </c>
    </row>
    <row r="100" spans="1:56" x14ac:dyDescent="0.3">
      <c r="A100" s="28">
        <v>756</v>
      </c>
      <c r="B100" s="29" t="s">
        <v>87</v>
      </c>
      <c r="C100" s="30">
        <v>287568</v>
      </c>
      <c r="D100" s="30">
        <v>20616</v>
      </c>
      <c r="E100" s="30">
        <v>0</v>
      </c>
      <c r="F100" s="30">
        <v>6936</v>
      </c>
      <c r="G100" s="30">
        <v>0</v>
      </c>
      <c r="H100" s="30">
        <v>-2268</v>
      </c>
      <c r="I100" s="30">
        <v>57000</v>
      </c>
      <c r="J100" s="30">
        <v>1224</v>
      </c>
      <c r="K100" s="30">
        <v>-1848</v>
      </c>
      <c r="L100" s="30">
        <v>-9684</v>
      </c>
      <c r="M100" s="30">
        <v>33252</v>
      </c>
      <c r="N100" s="30">
        <v>-28236</v>
      </c>
      <c r="O100" s="30">
        <v>-30780</v>
      </c>
      <c r="P100" s="30">
        <v>588</v>
      </c>
      <c r="Q100" s="30">
        <v>304884</v>
      </c>
      <c r="R100" s="30">
        <v>21576</v>
      </c>
      <c r="S100" s="30">
        <v>7188</v>
      </c>
      <c r="T100" s="30">
        <v>39276</v>
      </c>
      <c r="U100" s="30">
        <v>22812</v>
      </c>
      <c r="V100" s="30">
        <v>5172</v>
      </c>
      <c r="W100" s="30">
        <v>6720</v>
      </c>
      <c r="X100" s="30">
        <v>9000</v>
      </c>
      <c r="Y100" s="30">
        <v>9420</v>
      </c>
      <c r="Z100" s="30">
        <v>900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5316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  <c r="AZ100" s="30">
        <v>0</v>
      </c>
      <c r="BA100" s="30">
        <v>0</v>
      </c>
      <c r="BB100" s="30"/>
      <c r="BC100" s="30"/>
      <c r="BD100" s="42">
        <f t="shared" si="11"/>
        <v>704940</v>
      </c>
    </row>
    <row r="101" spans="1:56" x14ac:dyDescent="0.3">
      <c r="A101" s="28">
        <v>760</v>
      </c>
      <c r="B101" s="29" t="s">
        <v>89</v>
      </c>
      <c r="C101" s="30">
        <v>132012</v>
      </c>
      <c r="D101" s="30">
        <v>0</v>
      </c>
      <c r="E101" s="30">
        <v>0</v>
      </c>
      <c r="F101" s="30">
        <v>8772</v>
      </c>
      <c r="G101" s="30">
        <v>0</v>
      </c>
      <c r="H101" s="30">
        <v>-2868</v>
      </c>
      <c r="I101" s="30">
        <v>15240</v>
      </c>
      <c r="J101" s="30">
        <v>324</v>
      </c>
      <c r="K101" s="30">
        <v>-2328</v>
      </c>
      <c r="L101" s="30">
        <v>-13308</v>
      </c>
      <c r="M101" s="30">
        <v>31452</v>
      </c>
      <c r="N101" s="30">
        <v>-35748</v>
      </c>
      <c r="O101" s="30">
        <v>8772</v>
      </c>
      <c r="P101" s="30">
        <v>648</v>
      </c>
      <c r="Q101" s="30">
        <v>385992</v>
      </c>
      <c r="R101" s="30">
        <v>27312</v>
      </c>
      <c r="S101" s="30">
        <v>9108</v>
      </c>
      <c r="T101" s="30">
        <v>49728</v>
      </c>
      <c r="U101" s="30">
        <v>28884</v>
      </c>
      <c r="V101" s="30">
        <v>5748</v>
      </c>
      <c r="W101" s="30">
        <v>10188</v>
      </c>
      <c r="X101" s="30">
        <v>13644</v>
      </c>
      <c r="Y101" s="30">
        <v>14292</v>
      </c>
      <c r="Z101" s="30">
        <v>1368</v>
      </c>
      <c r="AA101" s="30">
        <v>28992</v>
      </c>
      <c r="AB101" s="30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6804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  <c r="AZ101" s="30">
        <v>0</v>
      </c>
      <c r="BA101" s="30">
        <v>0</v>
      </c>
      <c r="BB101" s="30"/>
      <c r="BC101" s="30"/>
      <c r="BD101" s="42">
        <f t="shared" si="11"/>
        <v>704988</v>
      </c>
    </row>
    <row r="102" spans="1:56" x14ac:dyDescent="0.3">
      <c r="A102" s="28">
        <v>766</v>
      </c>
      <c r="B102" s="29" t="s">
        <v>75</v>
      </c>
      <c r="C102" s="30">
        <v>217944</v>
      </c>
      <c r="D102" s="30">
        <v>0</v>
      </c>
      <c r="E102" s="30">
        <v>0</v>
      </c>
      <c r="F102" s="30">
        <v>7788</v>
      </c>
      <c r="G102" s="30">
        <v>0</v>
      </c>
      <c r="H102" s="30">
        <v>-2544</v>
      </c>
      <c r="I102" s="30">
        <v>-147012</v>
      </c>
      <c r="J102" s="30">
        <v>0</v>
      </c>
      <c r="K102" s="30">
        <v>-2064</v>
      </c>
      <c r="L102" s="30">
        <v>-10944</v>
      </c>
      <c r="M102" s="30">
        <v>20040</v>
      </c>
      <c r="N102" s="30">
        <v>-31716</v>
      </c>
      <c r="O102" s="30">
        <v>10440</v>
      </c>
      <c r="P102" s="30">
        <v>564</v>
      </c>
      <c r="Q102" s="30">
        <v>342396</v>
      </c>
      <c r="R102" s="30">
        <v>24228</v>
      </c>
      <c r="S102" s="30">
        <v>8076</v>
      </c>
      <c r="T102" s="30">
        <v>25560</v>
      </c>
      <c r="U102" s="30">
        <v>12912</v>
      </c>
      <c r="V102" s="30">
        <v>5844</v>
      </c>
      <c r="W102" s="30">
        <v>7680</v>
      </c>
      <c r="X102" s="30">
        <v>10284</v>
      </c>
      <c r="Y102" s="30">
        <v>10776</v>
      </c>
      <c r="Z102" s="30">
        <v>1032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3300</v>
      </c>
      <c r="AJ102" s="30">
        <v>0</v>
      </c>
      <c r="AK102" s="30">
        <v>180</v>
      </c>
      <c r="AL102" s="30">
        <v>840</v>
      </c>
      <c r="AM102" s="30">
        <v>0</v>
      </c>
      <c r="AN102" s="30">
        <v>108</v>
      </c>
      <c r="AO102" s="30">
        <v>0</v>
      </c>
      <c r="AP102" s="30">
        <v>168</v>
      </c>
      <c r="AQ102" s="30">
        <v>5964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  <c r="AZ102" s="30">
        <v>0</v>
      </c>
      <c r="BA102" s="30">
        <v>0</v>
      </c>
      <c r="BB102" s="30"/>
      <c r="BC102" s="30"/>
      <c r="BD102" s="42">
        <f t="shared" si="11"/>
        <v>660360</v>
      </c>
    </row>
    <row r="103" spans="1:56" x14ac:dyDescent="0.3">
      <c r="A103" s="28">
        <v>773</v>
      </c>
      <c r="B103" s="29" t="s">
        <v>99</v>
      </c>
      <c r="C103" s="30">
        <v>131328</v>
      </c>
      <c r="D103" s="30">
        <v>10308</v>
      </c>
      <c r="E103" s="30">
        <v>0</v>
      </c>
      <c r="F103" s="30">
        <v>3060</v>
      </c>
      <c r="G103" s="30">
        <v>0</v>
      </c>
      <c r="H103" s="30">
        <v>-996</v>
      </c>
      <c r="I103" s="30">
        <v>131508</v>
      </c>
      <c r="J103" s="30">
        <v>2832</v>
      </c>
      <c r="K103" s="30">
        <v>-816</v>
      </c>
      <c r="L103" s="30">
        <v>23148</v>
      </c>
      <c r="M103" s="30">
        <v>7332</v>
      </c>
      <c r="N103" s="30">
        <v>-12444</v>
      </c>
      <c r="O103" s="30">
        <v>8328</v>
      </c>
      <c r="P103" s="30">
        <v>240</v>
      </c>
      <c r="Q103" s="30">
        <v>134376</v>
      </c>
      <c r="R103" s="30">
        <v>9504</v>
      </c>
      <c r="S103" s="30">
        <v>3168</v>
      </c>
      <c r="T103" s="30">
        <v>17316</v>
      </c>
      <c r="U103" s="30">
        <v>10056</v>
      </c>
      <c r="V103" s="30">
        <v>1848</v>
      </c>
      <c r="W103" s="30">
        <v>4080</v>
      </c>
      <c r="X103" s="30">
        <v>5472</v>
      </c>
      <c r="Y103" s="30">
        <v>5724</v>
      </c>
      <c r="Z103" s="30">
        <v>540</v>
      </c>
      <c r="AA103" s="30">
        <v>30276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7980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2388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  <c r="AZ103" s="30">
        <v>0</v>
      </c>
      <c r="BA103" s="30">
        <v>0</v>
      </c>
      <c r="BB103" s="30"/>
      <c r="BC103" s="30"/>
      <c r="BD103" s="42">
        <f t="shared" si="11"/>
        <v>392664</v>
      </c>
    </row>
    <row r="104" spans="1:56" x14ac:dyDescent="0.3">
      <c r="A104" s="28">
        <v>779</v>
      </c>
      <c r="B104" s="29" t="s">
        <v>90</v>
      </c>
      <c r="C104" s="30">
        <v>222204</v>
      </c>
      <c r="D104" s="30">
        <v>2772</v>
      </c>
      <c r="E104" s="30">
        <v>0</v>
      </c>
      <c r="F104" s="30">
        <v>6984</v>
      </c>
      <c r="G104" s="30">
        <v>0</v>
      </c>
      <c r="H104" s="30">
        <v>-2292</v>
      </c>
      <c r="I104" s="30">
        <v>183696</v>
      </c>
      <c r="J104" s="30">
        <v>3948</v>
      </c>
      <c r="K104" s="30">
        <v>-1860</v>
      </c>
      <c r="L104" s="30">
        <v>18384</v>
      </c>
      <c r="M104" s="30">
        <v>19572</v>
      </c>
      <c r="N104" s="30">
        <v>-28440</v>
      </c>
      <c r="O104" s="30">
        <v>21468</v>
      </c>
      <c r="P104" s="30">
        <v>396</v>
      </c>
      <c r="Q104" s="30">
        <v>307116</v>
      </c>
      <c r="R104" s="30">
        <v>21732</v>
      </c>
      <c r="S104" s="30">
        <v>7248</v>
      </c>
      <c r="T104" s="30">
        <v>39564</v>
      </c>
      <c r="U104" s="30">
        <v>22980</v>
      </c>
      <c r="V104" s="30">
        <v>4056</v>
      </c>
      <c r="W104" s="30">
        <v>8700</v>
      </c>
      <c r="X104" s="30">
        <v>11652</v>
      </c>
      <c r="Y104" s="30">
        <v>12216</v>
      </c>
      <c r="Z104" s="30">
        <v>1164</v>
      </c>
      <c r="AA104" s="30">
        <v>69204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18228</v>
      </c>
      <c r="AI104" s="30">
        <v>8460</v>
      </c>
      <c r="AJ104" s="30">
        <v>0</v>
      </c>
      <c r="AK104" s="30">
        <v>1128</v>
      </c>
      <c r="AL104" s="30">
        <v>4572</v>
      </c>
      <c r="AM104" s="30">
        <v>240</v>
      </c>
      <c r="AN104" s="30">
        <v>876</v>
      </c>
      <c r="AO104" s="30">
        <v>434</v>
      </c>
      <c r="AP104" s="30">
        <v>408</v>
      </c>
      <c r="AQ104" s="30">
        <v>5424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  <c r="AZ104" s="30">
        <v>0</v>
      </c>
      <c r="BA104" s="30">
        <v>0</v>
      </c>
      <c r="BB104" s="30"/>
      <c r="BC104" s="30"/>
      <c r="BD104" s="42">
        <f t="shared" si="11"/>
        <v>766680</v>
      </c>
    </row>
    <row r="105" spans="1:56" x14ac:dyDescent="0.3">
      <c r="A105" s="28">
        <v>787</v>
      </c>
      <c r="B105" s="29" t="s">
        <v>101</v>
      </c>
      <c r="C105" s="30">
        <v>287496</v>
      </c>
      <c r="D105" s="30">
        <v>22032</v>
      </c>
      <c r="E105" s="30">
        <v>0</v>
      </c>
      <c r="F105" s="30">
        <v>6756</v>
      </c>
      <c r="G105" s="30">
        <v>0</v>
      </c>
      <c r="H105" s="30">
        <v>-2208</v>
      </c>
      <c r="I105" s="30">
        <v>143748</v>
      </c>
      <c r="J105" s="30">
        <v>3096</v>
      </c>
      <c r="K105" s="30">
        <v>-1800</v>
      </c>
      <c r="L105" s="30">
        <v>-10188</v>
      </c>
      <c r="M105" s="30">
        <v>18708</v>
      </c>
      <c r="N105" s="30">
        <v>-27516</v>
      </c>
      <c r="O105" s="30">
        <v>25272</v>
      </c>
      <c r="P105" s="30">
        <v>372</v>
      </c>
      <c r="Q105" s="30">
        <v>297060</v>
      </c>
      <c r="R105" s="30">
        <v>21024</v>
      </c>
      <c r="S105" s="30">
        <v>7008</v>
      </c>
      <c r="T105" s="30">
        <v>38268</v>
      </c>
      <c r="U105" s="30">
        <v>22236</v>
      </c>
      <c r="V105" s="30">
        <v>4632</v>
      </c>
      <c r="W105" s="30">
        <v>8052</v>
      </c>
      <c r="X105" s="30">
        <v>10788</v>
      </c>
      <c r="Y105" s="30">
        <v>11304</v>
      </c>
      <c r="Z105" s="30">
        <v>1080</v>
      </c>
      <c r="AA105" s="30">
        <v>44628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17628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5244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  <c r="AZ105" s="30">
        <v>0</v>
      </c>
      <c r="BA105" s="30">
        <v>0</v>
      </c>
      <c r="BB105" s="30"/>
      <c r="BC105" s="30"/>
      <c r="BD105" s="42">
        <f t="shared" si="11"/>
        <v>786804</v>
      </c>
    </row>
    <row r="106" spans="1:56" x14ac:dyDescent="0.3">
      <c r="A106" s="28">
        <v>791</v>
      </c>
      <c r="B106" s="29" t="s">
        <v>92</v>
      </c>
      <c r="C106" s="30">
        <v>433356</v>
      </c>
      <c r="D106" s="30">
        <v>0</v>
      </c>
      <c r="E106" s="30">
        <v>0</v>
      </c>
      <c r="F106" s="30">
        <v>15588</v>
      </c>
      <c r="G106" s="30">
        <v>0</v>
      </c>
      <c r="H106" s="30">
        <v>-5100</v>
      </c>
      <c r="I106" s="30">
        <v>-6060</v>
      </c>
      <c r="J106" s="30">
        <v>0</v>
      </c>
      <c r="K106" s="30">
        <v>-4140</v>
      </c>
      <c r="L106" s="30">
        <v>-22824</v>
      </c>
      <c r="M106" s="30">
        <v>49740</v>
      </c>
      <c r="N106" s="30">
        <v>-63516</v>
      </c>
      <c r="O106" s="30">
        <v>35688</v>
      </c>
      <c r="P106" s="30">
        <v>-624</v>
      </c>
      <c r="Q106" s="30">
        <v>685788</v>
      </c>
      <c r="R106" s="30">
        <v>48528</v>
      </c>
      <c r="S106" s="30">
        <v>16176</v>
      </c>
      <c r="T106" s="30">
        <v>88344</v>
      </c>
      <c r="U106" s="30">
        <v>51324</v>
      </c>
      <c r="V106" s="30">
        <v>10440</v>
      </c>
      <c r="W106" s="30">
        <v>16056</v>
      </c>
      <c r="X106" s="30">
        <v>21516</v>
      </c>
      <c r="Y106" s="30">
        <v>22536</v>
      </c>
      <c r="Z106" s="30">
        <v>2148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12012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  <c r="AZ106" s="30">
        <v>0</v>
      </c>
      <c r="BA106" s="30">
        <v>0</v>
      </c>
      <c r="BB106" s="30"/>
      <c r="BC106" s="30"/>
      <c r="BD106" s="42">
        <f t="shared" si="11"/>
        <v>1405164</v>
      </c>
    </row>
    <row r="107" spans="1:56" x14ac:dyDescent="0.3">
      <c r="A107" s="28">
        <v>810</v>
      </c>
      <c r="B107" s="29" t="s">
        <v>93</v>
      </c>
      <c r="C107" s="30">
        <v>285348</v>
      </c>
      <c r="D107" s="30">
        <v>29004</v>
      </c>
      <c r="E107" s="30">
        <v>0</v>
      </c>
      <c r="F107" s="30">
        <v>5820</v>
      </c>
      <c r="G107" s="30">
        <v>0</v>
      </c>
      <c r="H107" s="30">
        <v>-1908</v>
      </c>
      <c r="I107" s="30">
        <v>77808</v>
      </c>
      <c r="J107" s="30">
        <v>1668</v>
      </c>
      <c r="K107" s="30">
        <v>-1548</v>
      </c>
      <c r="L107" s="30">
        <v>-8532</v>
      </c>
      <c r="M107" s="30">
        <v>16908</v>
      </c>
      <c r="N107" s="30">
        <v>-23712</v>
      </c>
      <c r="O107" s="30">
        <v>31548</v>
      </c>
      <c r="P107" s="30">
        <v>324</v>
      </c>
      <c r="Q107" s="30">
        <v>256056</v>
      </c>
      <c r="R107" s="30">
        <v>18120</v>
      </c>
      <c r="S107" s="30">
        <v>6036</v>
      </c>
      <c r="T107" s="30">
        <v>32988</v>
      </c>
      <c r="U107" s="30">
        <v>19164</v>
      </c>
      <c r="V107" s="30">
        <v>4380</v>
      </c>
      <c r="W107" s="30">
        <v>6288</v>
      </c>
      <c r="X107" s="30">
        <v>8424</v>
      </c>
      <c r="Y107" s="30">
        <v>8820</v>
      </c>
      <c r="Z107" s="30">
        <v>840</v>
      </c>
      <c r="AA107" s="30">
        <v>57696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15192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4524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31668</v>
      </c>
      <c r="AZ107" s="30">
        <v>0</v>
      </c>
      <c r="BA107" s="30">
        <v>0</v>
      </c>
      <c r="BB107" s="30"/>
      <c r="BC107" s="30"/>
      <c r="BD107" s="42">
        <f t="shared" si="11"/>
        <v>753612</v>
      </c>
    </row>
    <row r="108" spans="1:56" x14ac:dyDescent="0.3">
      <c r="A108" s="28">
        <v>813</v>
      </c>
      <c r="B108" s="29" t="s">
        <v>94</v>
      </c>
      <c r="C108" s="30">
        <v>249360</v>
      </c>
      <c r="D108" s="30">
        <v>0</v>
      </c>
      <c r="E108" s="30">
        <v>0</v>
      </c>
      <c r="F108" s="30">
        <v>9096</v>
      </c>
      <c r="G108" s="30">
        <v>0</v>
      </c>
      <c r="H108" s="30">
        <v>-2976</v>
      </c>
      <c r="I108" s="30">
        <v>324912</v>
      </c>
      <c r="J108" s="30">
        <v>6984</v>
      </c>
      <c r="K108" s="30">
        <v>-2424</v>
      </c>
      <c r="L108" s="30">
        <v>24468</v>
      </c>
      <c r="M108" s="30">
        <v>22296</v>
      </c>
      <c r="N108" s="30">
        <v>-37080</v>
      </c>
      <c r="O108" s="30">
        <v>39456</v>
      </c>
      <c r="P108" s="30">
        <v>516</v>
      </c>
      <c r="Q108" s="30">
        <v>400428</v>
      </c>
      <c r="R108" s="30">
        <v>28332</v>
      </c>
      <c r="S108" s="30">
        <v>9444</v>
      </c>
      <c r="T108" s="30">
        <v>51588</v>
      </c>
      <c r="U108" s="30">
        <v>29964</v>
      </c>
      <c r="V108" s="30">
        <v>4968</v>
      </c>
      <c r="W108" s="30">
        <v>12360</v>
      </c>
      <c r="X108" s="30">
        <v>16560</v>
      </c>
      <c r="Y108" s="30">
        <v>17340</v>
      </c>
      <c r="Z108" s="30">
        <v>1656</v>
      </c>
      <c r="AA108" s="30">
        <v>90228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23760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7080</v>
      </c>
      <c r="AR108" s="30">
        <v>94176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  <c r="AZ108" s="30">
        <v>0</v>
      </c>
      <c r="BA108" s="30">
        <v>0</v>
      </c>
      <c r="BB108" s="30"/>
      <c r="BC108" s="30"/>
      <c r="BD108" s="42">
        <f t="shared" si="11"/>
        <v>968004</v>
      </c>
    </row>
    <row r="109" spans="1:56" x14ac:dyDescent="0.3">
      <c r="A109" s="28">
        <v>820</v>
      </c>
      <c r="B109" s="29" t="s">
        <v>108</v>
      </c>
      <c r="C109" s="30">
        <v>226608</v>
      </c>
      <c r="D109" s="30">
        <v>14784</v>
      </c>
      <c r="E109" s="30">
        <v>0</v>
      </c>
      <c r="F109" s="30">
        <v>5640</v>
      </c>
      <c r="G109" s="30">
        <v>0</v>
      </c>
      <c r="H109" s="30">
        <v>-1848</v>
      </c>
      <c r="I109" s="30">
        <v>245004</v>
      </c>
      <c r="J109" s="30">
        <v>5268</v>
      </c>
      <c r="K109" s="30">
        <v>-1500</v>
      </c>
      <c r="L109" s="30">
        <v>-8664</v>
      </c>
      <c r="M109" s="30">
        <v>19116</v>
      </c>
      <c r="N109" s="30">
        <v>-22980</v>
      </c>
      <c r="O109" s="30">
        <v>19680</v>
      </c>
      <c r="P109" s="30">
        <v>480</v>
      </c>
      <c r="Q109" s="30">
        <v>248184</v>
      </c>
      <c r="R109" s="30">
        <v>17556</v>
      </c>
      <c r="S109" s="30">
        <v>5856</v>
      </c>
      <c r="T109" s="30">
        <v>31968</v>
      </c>
      <c r="U109" s="30">
        <v>18576</v>
      </c>
      <c r="V109" s="30">
        <v>3276</v>
      </c>
      <c r="W109" s="30">
        <v>6936</v>
      </c>
      <c r="X109" s="30">
        <v>9288</v>
      </c>
      <c r="Y109" s="30">
        <v>9732</v>
      </c>
      <c r="Z109" s="30">
        <v>924</v>
      </c>
      <c r="AA109" s="30">
        <v>55920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14724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898</v>
      </c>
      <c r="AP109" s="30">
        <v>0</v>
      </c>
      <c r="AQ109" s="30">
        <v>4392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38304</v>
      </c>
      <c r="AZ109" s="30">
        <v>0</v>
      </c>
      <c r="BA109" s="30">
        <v>0</v>
      </c>
      <c r="BB109" s="30"/>
      <c r="BC109" s="30"/>
      <c r="BD109" s="42">
        <f t="shared" si="11"/>
        <v>661032</v>
      </c>
    </row>
    <row r="110" spans="1:56" x14ac:dyDescent="0.3">
      <c r="A110" s="28">
        <v>825</v>
      </c>
      <c r="B110" s="29" t="s">
        <v>97</v>
      </c>
      <c r="C110" s="30">
        <v>3756</v>
      </c>
      <c r="D110" s="30">
        <v>0</v>
      </c>
      <c r="E110" s="30">
        <v>0</v>
      </c>
      <c r="F110" s="30">
        <v>264</v>
      </c>
      <c r="G110" s="30">
        <v>0</v>
      </c>
      <c r="H110" s="30">
        <v>-84</v>
      </c>
      <c r="I110" s="30">
        <v>10764</v>
      </c>
      <c r="J110" s="30">
        <v>228</v>
      </c>
      <c r="K110" s="30">
        <v>-72</v>
      </c>
      <c r="L110" s="30">
        <v>204</v>
      </c>
      <c r="M110" s="30">
        <v>192</v>
      </c>
      <c r="N110" s="30">
        <v>-1080</v>
      </c>
      <c r="O110" s="30">
        <v>1656</v>
      </c>
      <c r="P110" s="30">
        <v>24</v>
      </c>
      <c r="Q110" s="30">
        <v>11652</v>
      </c>
      <c r="R110" s="30">
        <v>828</v>
      </c>
      <c r="S110" s="30">
        <v>276</v>
      </c>
      <c r="T110" s="30">
        <v>876</v>
      </c>
      <c r="U110" s="30">
        <v>444</v>
      </c>
      <c r="V110" s="30">
        <v>120</v>
      </c>
      <c r="W110" s="30">
        <v>528</v>
      </c>
      <c r="X110" s="30">
        <v>708</v>
      </c>
      <c r="Y110" s="30">
        <v>732</v>
      </c>
      <c r="Z110" s="30">
        <v>72</v>
      </c>
      <c r="AA110" s="30">
        <v>2628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56880</v>
      </c>
      <c r="AK110" s="30">
        <v>3648</v>
      </c>
      <c r="AL110" s="30">
        <v>16296</v>
      </c>
      <c r="AM110" s="30">
        <v>756</v>
      </c>
      <c r="AN110" s="30">
        <v>1680</v>
      </c>
      <c r="AO110" s="30">
        <v>0</v>
      </c>
      <c r="AP110" s="30">
        <v>3096</v>
      </c>
      <c r="AQ110" s="30">
        <v>204</v>
      </c>
      <c r="AR110" s="30">
        <v>576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552</v>
      </c>
      <c r="AZ110" s="30">
        <v>0</v>
      </c>
      <c r="BA110" s="30">
        <v>0</v>
      </c>
      <c r="BB110" s="30"/>
      <c r="BC110" s="30"/>
      <c r="BD110" s="42">
        <f t="shared" si="11"/>
        <v>23796</v>
      </c>
    </row>
    <row r="111" spans="1:56" x14ac:dyDescent="0.3">
      <c r="A111" s="28">
        <v>840</v>
      </c>
      <c r="B111" s="29" t="s">
        <v>100</v>
      </c>
      <c r="C111" s="30">
        <v>99312</v>
      </c>
      <c r="D111" s="30">
        <v>0</v>
      </c>
      <c r="E111" s="30">
        <v>0</v>
      </c>
      <c r="F111" s="30">
        <v>4992</v>
      </c>
      <c r="G111" s="30">
        <v>0</v>
      </c>
      <c r="H111" s="30">
        <v>-1632</v>
      </c>
      <c r="I111" s="30">
        <v>-138384</v>
      </c>
      <c r="J111" s="30">
        <v>0</v>
      </c>
      <c r="K111" s="30">
        <v>-1332</v>
      </c>
      <c r="L111" s="30">
        <v>-7056</v>
      </c>
      <c r="M111" s="30">
        <v>11844</v>
      </c>
      <c r="N111" s="30">
        <v>-20340</v>
      </c>
      <c r="O111" s="30">
        <v>17400</v>
      </c>
      <c r="P111" s="30">
        <v>420</v>
      </c>
      <c r="Q111" s="30">
        <v>219636</v>
      </c>
      <c r="R111" s="30">
        <v>15540</v>
      </c>
      <c r="S111" s="30">
        <v>5184</v>
      </c>
      <c r="T111" s="30">
        <v>28296</v>
      </c>
      <c r="U111" s="30">
        <v>16440</v>
      </c>
      <c r="V111" s="30">
        <v>4368</v>
      </c>
      <c r="W111" s="30">
        <v>4728</v>
      </c>
      <c r="X111" s="30">
        <v>6336</v>
      </c>
      <c r="Y111" s="30">
        <v>6636</v>
      </c>
      <c r="Z111" s="30">
        <v>636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3816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  <c r="AZ111" s="30">
        <v>0</v>
      </c>
      <c r="BA111" s="30">
        <v>-13116</v>
      </c>
      <c r="BB111" s="30"/>
      <c r="BC111" s="30"/>
      <c r="BD111" s="42">
        <f t="shared" si="11"/>
        <v>412740</v>
      </c>
    </row>
    <row r="112" spans="1:56" x14ac:dyDescent="0.3">
      <c r="A112" s="28">
        <v>846</v>
      </c>
      <c r="B112" s="29" t="s">
        <v>98</v>
      </c>
      <c r="C112" s="30">
        <v>198408</v>
      </c>
      <c r="D112" s="30">
        <v>0</v>
      </c>
      <c r="E112" s="30">
        <v>0</v>
      </c>
      <c r="F112" s="30">
        <v>6600</v>
      </c>
      <c r="G112" s="30">
        <v>0</v>
      </c>
      <c r="H112" s="30">
        <v>-2160</v>
      </c>
      <c r="I112" s="30">
        <v>98532</v>
      </c>
      <c r="J112" s="30">
        <v>2124</v>
      </c>
      <c r="K112" s="30">
        <v>-1752</v>
      </c>
      <c r="L112" s="30">
        <v>-9840</v>
      </c>
      <c r="M112" s="30">
        <v>19800</v>
      </c>
      <c r="N112" s="30">
        <v>-26904</v>
      </c>
      <c r="O112" s="30">
        <v>13320</v>
      </c>
      <c r="P112" s="30">
        <v>408</v>
      </c>
      <c r="Q112" s="30">
        <v>290484</v>
      </c>
      <c r="R112" s="30">
        <v>20556</v>
      </c>
      <c r="S112" s="30">
        <v>6852</v>
      </c>
      <c r="T112" s="30">
        <v>37428</v>
      </c>
      <c r="U112" s="30">
        <v>21744</v>
      </c>
      <c r="V112" s="30">
        <v>4320</v>
      </c>
      <c r="W112" s="30">
        <v>7668</v>
      </c>
      <c r="X112" s="30">
        <v>10272</v>
      </c>
      <c r="Y112" s="30">
        <v>10764</v>
      </c>
      <c r="Z112" s="30">
        <v>1032</v>
      </c>
      <c r="AA112" s="30">
        <v>21816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17244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5112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  <c r="AZ112" s="30">
        <v>0</v>
      </c>
      <c r="BA112" s="30">
        <v>0</v>
      </c>
      <c r="BB112" s="30"/>
      <c r="BC112" s="30"/>
      <c r="BD112" s="42">
        <f t="shared" si="11"/>
        <v>632568</v>
      </c>
    </row>
    <row r="113" spans="1:56" x14ac:dyDescent="0.3">
      <c r="A113" s="28">
        <v>849</v>
      </c>
      <c r="B113" s="29" t="s">
        <v>96</v>
      </c>
      <c r="C113" s="30">
        <v>206784</v>
      </c>
      <c r="D113" s="30">
        <v>6324</v>
      </c>
      <c r="E113" s="30">
        <v>0</v>
      </c>
      <c r="F113" s="30">
        <v>6036</v>
      </c>
      <c r="G113" s="30">
        <v>0</v>
      </c>
      <c r="H113" s="30">
        <v>-1980</v>
      </c>
      <c r="I113" s="30">
        <v>68364</v>
      </c>
      <c r="J113" s="30">
        <v>1476</v>
      </c>
      <c r="K113" s="30">
        <v>-1608</v>
      </c>
      <c r="L113" s="30">
        <v>-9000</v>
      </c>
      <c r="M113" s="30">
        <v>12780</v>
      </c>
      <c r="N113" s="30">
        <v>-24588</v>
      </c>
      <c r="O113" s="30">
        <v>35256</v>
      </c>
      <c r="P113" s="30">
        <v>468</v>
      </c>
      <c r="Q113" s="30">
        <v>265428</v>
      </c>
      <c r="R113" s="30">
        <v>18780</v>
      </c>
      <c r="S113" s="30">
        <v>6264</v>
      </c>
      <c r="T113" s="30">
        <v>34200</v>
      </c>
      <c r="U113" s="30">
        <v>19860</v>
      </c>
      <c r="V113" s="30">
        <v>3888</v>
      </c>
      <c r="W113" s="30">
        <v>7284</v>
      </c>
      <c r="X113" s="30">
        <v>9756</v>
      </c>
      <c r="Y113" s="30">
        <v>10212</v>
      </c>
      <c r="Z113" s="30">
        <v>972</v>
      </c>
      <c r="AA113" s="30">
        <v>39876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15756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4656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  <c r="AZ113" s="30">
        <v>0</v>
      </c>
      <c r="BA113" s="30">
        <v>0</v>
      </c>
      <c r="BB113" s="30"/>
      <c r="BC113" s="30"/>
      <c r="BD113" s="42">
        <f t="shared" si="11"/>
        <v>648600</v>
      </c>
    </row>
    <row r="114" spans="1:56" x14ac:dyDescent="0.3">
      <c r="A114" s="28">
        <v>851</v>
      </c>
      <c r="B114" s="29" t="s">
        <v>102</v>
      </c>
      <c r="C114" s="30">
        <v>1158444</v>
      </c>
      <c r="D114" s="30">
        <v>16128</v>
      </c>
      <c r="E114" s="30">
        <v>0</v>
      </c>
      <c r="F114" s="30">
        <v>36192</v>
      </c>
      <c r="G114" s="30">
        <v>0</v>
      </c>
      <c r="H114" s="30">
        <v>-11844</v>
      </c>
      <c r="I114" s="30">
        <v>-550644</v>
      </c>
      <c r="J114" s="30">
        <v>0</v>
      </c>
      <c r="K114" s="30">
        <v>-9624</v>
      </c>
      <c r="L114" s="30">
        <v>-50688</v>
      </c>
      <c r="M114" s="30">
        <v>127848</v>
      </c>
      <c r="N114" s="30">
        <v>-147444</v>
      </c>
      <c r="O114" s="30">
        <v>20868</v>
      </c>
      <c r="P114" s="30">
        <v>444</v>
      </c>
      <c r="Q114" s="30">
        <v>1591992</v>
      </c>
      <c r="R114" s="30">
        <v>112644</v>
      </c>
      <c r="S114" s="30">
        <v>37548</v>
      </c>
      <c r="T114" s="30">
        <v>205092</v>
      </c>
      <c r="U114" s="30">
        <v>119148</v>
      </c>
      <c r="V114" s="30">
        <v>25488</v>
      </c>
      <c r="W114" s="30">
        <v>30564</v>
      </c>
      <c r="X114" s="30">
        <v>40956</v>
      </c>
      <c r="Y114" s="30">
        <v>42888</v>
      </c>
      <c r="Z114" s="30">
        <v>4092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2628</v>
      </c>
      <c r="AJ114" s="30">
        <v>0</v>
      </c>
      <c r="AK114" s="30">
        <v>192</v>
      </c>
      <c r="AL114" s="30">
        <v>228</v>
      </c>
      <c r="AM114" s="30">
        <v>48</v>
      </c>
      <c r="AN114" s="30">
        <v>0</v>
      </c>
      <c r="AO114" s="30">
        <v>0</v>
      </c>
      <c r="AP114" s="30">
        <v>96</v>
      </c>
      <c r="AQ114" s="30">
        <v>2484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  <c r="AZ114" s="30">
        <v>0</v>
      </c>
      <c r="BA114" s="30">
        <v>-34260</v>
      </c>
      <c r="BB114" s="30"/>
      <c r="BC114" s="30"/>
      <c r="BD114" s="42">
        <f t="shared" si="11"/>
        <v>3360360</v>
      </c>
    </row>
    <row r="115" spans="1:56" x14ac:dyDescent="0.3">
      <c r="A115" s="28">
        <v>860</v>
      </c>
      <c r="B115" s="29" t="s">
        <v>95</v>
      </c>
      <c r="C115" s="30">
        <v>341004</v>
      </c>
      <c r="D115" s="30">
        <v>10164</v>
      </c>
      <c r="E115" s="30">
        <v>0</v>
      </c>
      <c r="F115" s="30">
        <v>9984</v>
      </c>
      <c r="G115" s="30">
        <v>0</v>
      </c>
      <c r="H115" s="30">
        <v>-3264</v>
      </c>
      <c r="I115" s="30">
        <v>207984</v>
      </c>
      <c r="J115" s="30">
        <v>4476</v>
      </c>
      <c r="K115" s="30">
        <v>-2652</v>
      </c>
      <c r="L115" s="30">
        <v>15144</v>
      </c>
      <c r="M115" s="30">
        <v>27384</v>
      </c>
      <c r="N115" s="30">
        <v>-40668</v>
      </c>
      <c r="O115" s="30">
        <v>12600</v>
      </c>
      <c r="P115" s="30">
        <v>240</v>
      </c>
      <c r="Q115" s="30">
        <v>439152</v>
      </c>
      <c r="R115" s="30">
        <v>31068</v>
      </c>
      <c r="S115" s="30">
        <v>10356</v>
      </c>
      <c r="T115" s="30">
        <v>56580</v>
      </c>
      <c r="U115" s="30">
        <v>32868</v>
      </c>
      <c r="V115" s="30">
        <v>6192</v>
      </c>
      <c r="W115" s="30">
        <v>12192</v>
      </c>
      <c r="X115" s="30">
        <v>16332</v>
      </c>
      <c r="Y115" s="30">
        <v>17100</v>
      </c>
      <c r="Z115" s="30">
        <v>1632</v>
      </c>
      <c r="AA115" s="30">
        <v>98952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26064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7752</v>
      </c>
      <c r="AR115" s="30">
        <v>103620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  <c r="AZ115" s="30">
        <v>0</v>
      </c>
      <c r="BA115" s="30">
        <v>0</v>
      </c>
      <c r="BB115" s="30"/>
      <c r="BC115" s="30"/>
      <c r="BD115" s="42">
        <f t="shared" si="11"/>
        <v>1095012</v>
      </c>
    </row>
  </sheetData>
  <mergeCells count="3">
    <mergeCell ref="T1:AE1"/>
    <mergeCell ref="AF1:AP1"/>
    <mergeCell ref="AS1:B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5"/>
  <sheetViews>
    <sheetView topLeftCell="A52" zoomScale="70" zoomScaleNormal="70" workbookViewId="0">
      <selection activeCell="C58" sqref="C58"/>
    </sheetView>
  </sheetViews>
  <sheetFormatPr defaultRowHeight="14.4" x14ac:dyDescent="0.3"/>
  <cols>
    <col min="1" max="1" width="40.6640625" customWidth="1"/>
    <col min="2" max="2" width="13" customWidth="1"/>
    <col min="3" max="3" width="19.109375" customWidth="1"/>
    <col min="4" max="4" width="40.6640625" customWidth="1"/>
  </cols>
  <sheetData>
    <row r="1" spans="1:4" ht="17.399999999999999" x14ac:dyDescent="0.35">
      <c r="A1" s="1" t="s">
        <v>0</v>
      </c>
    </row>
    <row r="2" spans="1:4" x14ac:dyDescent="0.3">
      <c r="A2" s="2" t="s">
        <v>1</v>
      </c>
    </row>
    <row r="3" spans="1:4" x14ac:dyDescent="0.3">
      <c r="D3" s="3" t="s">
        <v>2</v>
      </c>
    </row>
    <row r="4" spans="1:4" x14ac:dyDescent="0.3">
      <c r="D4" s="3" t="s">
        <v>3</v>
      </c>
    </row>
    <row r="5" spans="1:4" x14ac:dyDescent="0.3">
      <c r="A5" s="3" t="s">
        <v>4</v>
      </c>
      <c r="B5" s="3" t="s">
        <v>5</v>
      </c>
      <c r="C5" s="3" t="s">
        <v>6</v>
      </c>
      <c r="D5" s="4">
        <v>-2706386</v>
      </c>
    </row>
    <row r="6" spans="1:4" x14ac:dyDescent="0.3">
      <c r="C6" s="3" t="s">
        <v>7</v>
      </c>
      <c r="D6" s="4">
        <v>-1161782</v>
      </c>
    </row>
    <row r="7" spans="1:4" x14ac:dyDescent="0.3">
      <c r="C7" s="3" t="s">
        <v>8</v>
      </c>
      <c r="D7" s="4">
        <v>-32726</v>
      </c>
    </row>
    <row r="8" spans="1:4" x14ac:dyDescent="0.3">
      <c r="C8" s="3" t="s">
        <v>9</v>
      </c>
      <c r="D8" s="4">
        <v>-4038</v>
      </c>
    </row>
    <row r="9" spans="1:4" x14ac:dyDescent="0.3">
      <c r="C9" s="3" t="s">
        <v>10</v>
      </c>
      <c r="D9" s="4">
        <v>-33579</v>
      </c>
    </row>
    <row r="10" spans="1:4" x14ac:dyDescent="0.3">
      <c r="C10" s="3" t="s">
        <v>11</v>
      </c>
      <c r="D10" s="4">
        <v>-36543</v>
      </c>
    </row>
    <row r="11" spans="1:4" x14ac:dyDescent="0.3">
      <c r="C11" s="3" t="s">
        <v>12</v>
      </c>
      <c r="D11" s="4">
        <v>-139518</v>
      </c>
    </row>
    <row r="12" spans="1:4" x14ac:dyDescent="0.3">
      <c r="C12" s="3" t="s">
        <v>13</v>
      </c>
      <c r="D12" s="4">
        <v>-109305</v>
      </c>
    </row>
    <row r="13" spans="1:4" x14ac:dyDescent="0.3">
      <c r="C13" s="3" t="s">
        <v>14</v>
      </c>
      <c r="D13" s="4">
        <v>-93152</v>
      </c>
    </row>
    <row r="14" spans="1:4" x14ac:dyDescent="0.3">
      <c r="C14" s="3" t="s">
        <v>15</v>
      </c>
      <c r="D14" s="4">
        <v>-68929</v>
      </c>
    </row>
    <row r="15" spans="1:4" x14ac:dyDescent="0.3">
      <c r="C15" s="3" t="s">
        <v>16</v>
      </c>
      <c r="D15" s="4">
        <v>-53600</v>
      </c>
    </row>
    <row r="16" spans="1:4" x14ac:dyDescent="0.3">
      <c r="C16" s="3" t="s">
        <v>17</v>
      </c>
      <c r="D16" s="4">
        <v>-67351</v>
      </c>
    </row>
    <row r="17" spans="3:4" x14ac:dyDescent="0.3">
      <c r="C17" s="3" t="s">
        <v>18</v>
      </c>
      <c r="D17" s="4">
        <v>-43643</v>
      </c>
    </row>
    <row r="18" spans="3:4" x14ac:dyDescent="0.3">
      <c r="C18" s="3" t="s">
        <v>19</v>
      </c>
      <c r="D18" s="4">
        <v>-48075</v>
      </c>
    </row>
    <row r="19" spans="3:4" x14ac:dyDescent="0.3">
      <c r="C19" s="3" t="s">
        <v>20</v>
      </c>
      <c r="D19" s="4">
        <v>-36798</v>
      </c>
    </row>
    <row r="20" spans="3:4" x14ac:dyDescent="0.3">
      <c r="C20" s="3" t="s">
        <v>21</v>
      </c>
      <c r="D20" s="4">
        <v>-92003</v>
      </c>
    </row>
    <row r="21" spans="3:4" x14ac:dyDescent="0.3">
      <c r="C21" s="3" t="s">
        <v>22</v>
      </c>
      <c r="D21" s="4">
        <v>-36015</v>
      </c>
    </row>
    <row r="22" spans="3:4" x14ac:dyDescent="0.3">
      <c r="C22" s="3" t="s">
        <v>23</v>
      </c>
      <c r="D22" s="4">
        <v>-12390</v>
      </c>
    </row>
    <row r="23" spans="3:4" x14ac:dyDescent="0.3">
      <c r="C23" s="3" t="s">
        <v>24</v>
      </c>
      <c r="D23" s="4">
        <v>-33774</v>
      </c>
    </row>
    <row r="24" spans="3:4" x14ac:dyDescent="0.3">
      <c r="C24" s="3" t="s">
        <v>25</v>
      </c>
      <c r="D24" s="4">
        <v>0</v>
      </c>
    </row>
    <row r="25" spans="3:4" x14ac:dyDescent="0.3">
      <c r="C25" s="3" t="s">
        <v>26</v>
      </c>
      <c r="D25" s="4">
        <v>-11664</v>
      </c>
    </row>
    <row r="26" spans="3:4" x14ac:dyDescent="0.3">
      <c r="C26" s="3" t="s">
        <v>27</v>
      </c>
      <c r="D26" s="4">
        <v>0</v>
      </c>
    </row>
    <row r="27" spans="3:4" x14ac:dyDescent="0.3">
      <c r="C27" s="3" t="s">
        <v>28</v>
      </c>
      <c r="D27" s="4">
        <v>-19691</v>
      </c>
    </row>
    <row r="28" spans="3:4" x14ac:dyDescent="0.3">
      <c r="C28" s="3" t="s">
        <v>29</v>
      </c>
      <c r="D28" s="4">
        <v>0</v>
      </c>
    </row>
    <row r="29" spans="3:4" x14ac:dyDescent="0.3">
      <c r="C29" s="3" t="s">
        <v>30</v>
      </c>
      <c r="D29" s="4">
        <v>-7895</v>
      </c>
    </row>
    <row r="30" spans="3:4" x14ac:dyDescent="0.3">
      <c r="C30" s="3" t="s">
        <v>31</v>
      </c>
      <c r="D30" s="4">
        <v>-22443</v>
      </c>
    </row>
    <row r="31" spans="3:4" x14ac:dyDescent="0.3">
      <c r="C31" s="3" t="s">
        <v>32</v>
      </c>
      <c r="D31" s="4">
        <v>-40964</v>
      </c>
    </row>
    <row r="32" spans="3:4" x14ac:dyDescent="0.3">
      <c r="C32" s="3" t="s">
        <v>33</v>
      </c>
      <c r="D32" s="4">
        <v>-26502</v>
      </c>
    </row>
    <row r="33" spans="3:4" x14ac:dyDescent="0.3">
      <c r="C33" s="3" t="s">
        <v>34</v>
      </c>
      <c r="D33" s="4">
        <v>-62114</v>
      </c>
    </row>
    <row r="34" spans="3:4" x14ac:dyDescent="0.3">
      <c r="C34" s="3" t="s">
        <v>35</v>
      </c>
      <c r="D34" s="4">
        <v>0</v>
      </c>
    </row>
    <row r="35" spans="3:4" x14ac:dyDescent="0.3">
      <c r="C35" s="3" t="s">
        <v>36</v>
      </c>
      <c r="D35" s="4">
        <v>-24786</v>
      </c>
    </row>
    <row r="36" spans="3:4" x14ac:dyDescent="0.3">
      <c r="C36" s="3" t="s">
        <v>37</v>
      </c>
      <c r="D36" s="4">
        <v>0</v>
      </c>
    </row>
    <row r="37" spans="3:4" x14ac:dyDescent="0.3">
      <c r="C37" s="3" t="s">
        <v>38</v>
      </c>
      <c r="D37" s="4">
        <v>0</v>
      </c>
    </row>
    <row r="38" spans="3:4" x14ac:dyDescent="0.3">
      <c r="C38" s="3" t="s">
        <v>39</v>
      </c>
      <c r="D38" s="4">
        <v>-75679</v>
      </c>
    </row>
    <row r="39" spans="3:4" x14ac:dyDescent="0.3">
      <c r="C39" s="3" t="s">
        <v>40</v>
      </c>
      <c r="D39" s="4">
        <v>0</v>
      </c>
    </row>
    <row r="40" spans="3:4" x14ac:dyDescent="0.3">
      <c r="C40" s="3" t="s">
        <v>41</v>
      </c>
      <c r="D40" s="4">
        <v>0</v>
      </c>
    </row>
    <row r="41" spans="3:4" x14ac:dyDescent="0.3">
      <c r="C41" s="3" t="s">
        <v>42</v>
      </c>
      <c r="D41" s="4">
        <v>0</v>
      </c>
    </row>
    <row r="42" spans="3:4" x14ac:dyDescent="0.3">
      <c r="C42" s="3" t="s">
        <v>43</v>
      </c>
      <c r="D42" s="4">
        <v>0</v>
      </c>
    </row>
    <row r="43" spans="3:4" x14ac:dyDescent="0.3">
      <c r="C43" s="3" t="s">
        <v>44</v>
      </c>
      <c r="D43" s="4">
        <v>0</v>
      </c>
    </row>
    <row r="44" spans="3:4" x14ac:dyDescent="0.3">
      <c r="C44" s="3" t="s">
        <v>45</v>
      </c>
      <c r="D44" s="4">
        <v>0</v>
      </c>
    </row>
    <row r="45" spans="3:4" x14ac:dyDescent="0.3">
      <c r="C45" s="3" t="s">
        <v>46</v>
      </c>
      <c r="D45" s="4">
        <v>0</v>
      </c>
    </row>
    <row r="46" spans="3:4" x14ac:dyDescent="0.3">
      <c r="C46" s="3" t="s">
        <v>47</v>
      </c>
      <c r="D46" s="4">
        <v>0</v>
      </c>
    </row>
    <row r="47" spans="3:4" x14ac:dyDescent="0.3">
      <c r="C47" s="3" t="s">
        <v>48</v>
      </c>
      <c r="D47" s="4">
        <v>0</v>
      </c>
    </row>
    <row r="48" spans="3:4" x14ac:dyDescent="0.3">
      <c r="C48" s="3" t="s">
        <v>49</v>
      </c>
      <c r="D48" s="4">
        <v>0</v>
      </c>
    </row>
    <row r="49" spans="3:4" x14ac:dyDescent="0.3">
      <c r="C49" s="3" t="s">
        <v>50</v>
      </c>
      <c r="D49" s="4">
        <v>0</v>
      </c>
    </row>
    <row r="50" spans="3:4" x14ac:dyDescent="0.3">
      <c r="C50" s="3" t="s">
        <v>51</v>
      </c>
      <c r="D50" s="4">
        <v>0</v>
      </c>
    </row>
    <row r="51" spans="3:4" x14ac:dyDescent="0.3">
      <c r="C51" s="3" t="s">
        <v>52</v>
      </c>
      <c r="D51" s="4">
        <v>0</v>
      </c>
    </row>
    <row r="52" spans="3:4" x14ac:dyDescent="0.3">
      <c r="C52" s="3" t="s">
        <v>53</v>
      </c>
      <c r="D52" s="4">
        <v>0</v>
      </c>
    </row>
    <row r="53" spans="3:4" x14ac:dyDescent="0.3">
      <c r="C53" s="3" t="s">
        <v>54</v>
      </c>
      <c r="D53" s="4">
        <v>0</v>
      </c>
    </row>
    <row r="54" spans="3:4" x14ac:dyDescent="0.3">
      <c r="C54" s="3" t="s">
        <v>55</v>
      </c>
      <c r="D54" s="4">
        <v>-2563</v>
      </c>
    </row>
    <row r="55" spans="3:4" x14ac:dyDescent="0.3">
      <c r="C55" s="3" t="s">
        <v>56</v>
      </c>
      <c r="D55" s="4">
        <v>0</v>
      </c>
    </row>
    <row r="56" spans="3:4" x14ac:dyDescent="0.3">
      <c r="C56" s="3" t="s">
        <v>57</v>
      </c>
      <c r="D56" s="4">
        <v>0</v>
      </c>
    </row>
    <row r="57" spans="3:4" x14ac:dyDescent="0.3">
      <c r="C57" s="3" t="s">
        <v>109</v>
      </c>
      <c r="D57" s="4">
        <v>0</v>
      </c>
    </row>
    <row r="58" spans="3:4" x14ac:dyDescent="0.3">
      <c r="C58" s="3" t="s">
        <v>58</v>
      </c>
      <c r="D58" s="4">
        <v>0</v>
      </c>
    </row>
    <row r="59" spans="3:4" x14ac:dyDescent="0.3">
      <c r="C59" s="3" t="s">
        <v>59</v>
      </c>
      <c r="D59" s="4">
        <v>0</v>
      </c>
    </row>
    <row r="60" spans="3:4" x14ac:dyDescent="0.3">
      <c r="C60" s="3" t="s">
        <v>60</v>
      </c>
      <c r="D60" s="4">
        <v>0</v>
      </c>
    </row>
    <row r="61" spans="3:4" x14ac:dyDescent="0.3">
      <c r="C61" s="3" t="s">
        <v>61</v>
      </c>
      <c r="D61" s="4">
        <v>0</v>
      </c>
    </row>
    <row r="62" spans="3:4" x14ac:dyDescent="0.3">
      <c r="C62" s="3" t="s">
        <v>62</v>
      </c>
      <c r="D62" s="4">
        <v>0</v>
      </c>
    </row>
    <row r="63" spans="3:4" x14ac:dyDescent="0.3">
      <c r="C63" s="3" t="s">
        <v>63</v>
      </c>
      <c r="D63" s="4">
        <v>0</v>
      </c>
    </row>
    <row r="64" spans="3:4" x14ac:dyDescent="0.3">
      <c r="C64" s="3" t="s">
        <v>64</v>
      </c>
      <c r="D64" s="4">
        <v>0</v>
      </c>
    </row>
    <row r="65" spans="3:4" x14ac:dyDescent="0.3">
      <c r="C65" s="3" t="s">
        <v>65</v>
      </c>
      <c r="D65" s="4">
        <v>0</v>
      </c>
    </row>
    <row r="66" spans="3:4" x14ac:dyDescent="0.3">
      <c r="C66" s="3" t="s">
        <v>66</v>
      </c>
      <c r="D66" s="4">
        <v>0</v>
      </c>
    </row>
    <row r="67" spans="3:4" x14ac:dyDescent="0.3">
      <c r="C67" s="3" t="s">
        <v>67</v>
      </c>
      <c r="D67" s="4">
        <v>-59648</v>
      </c>
    </row>
    <row r="68" spans="3:4" x14ac:dyDescent="0.3">
      <c r="C68" s="3" t="s">
        <v>68</v>
      </c>
      <c r="D68" s="4">
        <v>0</v>
      </c>
    </row>
    <row r="69" spans="3:4" x14ac:dyDescent="0.3">
      <c r="C69" s="3" t="s">
        <v>69</v>
      </c>
      <c r="D69" s="4">
        <v>0</v>
      </c>
    </row>
    <row r="70" spans="3:4" x14ac:dyDescent="0.3">
      <c r="C70" s="3" t="s">
        <v>70</v>
      </c>
      <c r="D70" s="4">
        <v>0</v>
      </c>
    </row>
    <row r="71" spans="3:4" x14ac:dyDescent="0.3">
      <c r="C71" s="3" t="s">
        <v>71</v>
      </c>
      <c r="D71" s="4">
        <v>0</v>
      </c>
    </row>
    <row r="72" spans="3:4" x14ac:dyDescent="0.3">
      <c r="C72" s="3" t="s">
        <v>72</v>
      </c>
      <c r="D72" s="4">
        <v>0</v>
      </c>
    </row>
    <row r="73" spans="3:4" x14ac:dyDescent="0.3">
      <c r="C73" s="3" t="s">
        <v>73</v>
      </c>
      <c r="D73" s="4">
        <v>0</v>
      </c>
    </row>
    <row r="74" spans="3:4" x14ac:dyDescent="0.3">
      <c r="C74" s="3" t="s">
        <v>74</v>
      </c>
      <c r="D74" s="4">
        <v>0</v>
      </c>
    </row>
    <row r="75" spans="3:4" x14ac:dyDescent="0.3">
      <c r="C75" s="3" t="s">
        <v>75</v>
      </c>
      <c r="D75" s="4">
        <v>0</v>
      </c>
    </row>
    <row r="76" spans="3:4" x14ac:dyDescent="0.3">
      <c r="C76" s="3" t="s">
        <v>76</v>
      </c>
      <c r="D76" s="4">
        <v>0</v>
      </c>
    </row>
    <row r="77" spans="3:4" x14ac:dyDescent="0.3">
      <c r="C77" s="3" t="s">
        <v>77</v>
      </c>
      <c r="D77" s="4">
        <v>0</v>
      </c>
    </row>
    <row r="78" spans="3:4" x14ac:dyDescent="0.3">
      <c r="C78" s="3" t="s">
        <v>78</v>
      </c>
      <c r="D78" s="4">
        <v>0</v>
      </c>
    </row>
    <row r="79" spans="3:4" x14ac:dyDescent="0.3">
      <c r="C79" s="3" t="s">
        <v>79</v>
      </c>
      <c r="D79" s="4">
        <v>-21558</v>
      </c>
    </row>
    <row r="80" spans="3:4" x14ac:dyDescent="0.3">
      <c r="C80" s="3" t="s">
        <v>80</v>
      </c>
      <c r="D80" s="4">
        <v>0</v>
      </c>
    </row>
    <row r="81" spans="3:4" x14ac:dyDescent="0.3">
      <c r="C81" s="3" t="s">
        <v>81</v>
      </c>
      <c r="D81" s="4">
        <v>0</v>
      </c>
    </row>
    <row r="82" spans="3:4" x14ac:dyDescent="0.3">
      <c r="C82" s="3" t="s">
        <v>82</v>
      </c>
      <c r="D82" s="4">
        <v>0</v>
      </c>
    </row>
    <row r="83" spans="3:4" x14ac:dyDescent="0.3">
      <c r="C83" s="3" t="s">
        <v>83</v>
      </c>
      <c r="D83" s="4">
        <v>0</v>
      </c>
    </row>
    <row r="84" spans="3:4" x14ac:dyDescent="0.3">
      <c r="C84" s="3" t="s">
        <v>84</v>
      </c>
      <c r="D84" s="4">
        <v>-126424</v>
      </c>
    </row>
    <row r="85" spans="3:4" x14ac:dyDescent="0.3">
      <c r="C85" s="3" t="s">
        <v>85</v>
      </c>
      <c r="D85" s="4">
        <v>0</v>
      </c>
    </row>
    <row r="86" spans="3:4" x14ac:dyDescent="0.3">
      <c r="C86" s="3" t="s">
        <v>86</v>
      </c>
      <c r="D86" s="4">
        <v>0</v>
      </c>
    </row>
    <row r="87" spans="3:4" x14ac:dyDescent="0.3">
      <c r="C87" s="3" t="s">
        <v>87</v>
      </c>
      <c r="D87" s="4">
        <v>0</v>
      </c>
    </row>
    <row r="88" spans="3:4" x14ac:dyDescent="0.3">
      <c r="C88" s="3" t="s">
        <v>88</v>
      </c>
      <c r="D88" s="4">
        <v>0</v>
      </c>
    </row>
    <row r="89" spans="3:4" x14ac:dyDescent="0.3">
      <c r="C89" s="3" t="s">
        <v>89</v>
      </c>
      <c r="D89" s="4">
        <v>0</v>
      </c>
    </row>
    <row r="90" spans="3:4" x14ac:dyDescent="0.3">
      <c r="C90" s="3" t="s">
        <v>90</v>
      </c>
      <c r="D90" s="4">
        <v>0</v>
      </c>
    </row>
    <row r="91" spans="3:4" x14ac:dyDescent="0.3">
      <c r="C91" s="3" t="s">
        <v>91</v>
      </c>
      <c r="D91" s="4">
        <v>0</v>
      </c>
    </row>
    <row r="92" spans="3:4" x14ac:dyDescent="0.3">
      <c r="C92" s="3" t="s">
        <v>92</v>
      </c>
      <c r="D92" s="4">
        <v>0</v>
      </c>
    </row>
    <row r="93" spans="3:4" x14ac:dyDescent="0.3">
      <c r="C93" s="3" t="s">
        <v>93</v>
      </c>
      <c r="D93" s="4">
        <v>0</v>
      </c>
    </row>
    <row r="94" spans="3:4" x14ac:dyDescent="0.3">
      <c r="C94" s="3" t="s">
        <v>94</v>
      </c>
      <c r="D94" s="4">
        <v>0</v>
      </c>
    </row>
    <row r="95" spans="3:4" x14ac:dyDescent="0.3">
      <c r="C95" s="3" t="s">
        <v>95</v>
      </c>
      <c r="D95" s="4">
        <v>0</v>
      </c>
    </row>
    <row r="96" spans="3:4" x14ac:dyDescent="0.3">
      <c r="C96" s="3" t="s">
        <v>96</v>
      </c>
      <c r="D96" s="4">
        <v>0</v>
      </c>
    </row>
    <row r="97" spans="1:4" x14ac:dyDescent="0.3">
      <c r="C97" s="3" t="s">
        <v>97</v>
      </c>
      <c r="D97" s="4">
        <v>0</v>
      </c>
    </row>
    <row r="98" spans="1:4" x14ac:dyDescent="0.3">
      <c r="C98" s="3" t="s">
        <v>98</v>
      </c>
      <c r="D98" s="4">
        <v>0</v>
      </c>
    </row>
    <row r="99" spans="1:4" x14ac:dyDescent="0.3">
      <c r="C99" s="3" t="s">
        <v>99</v>
      </c>
      <c r="D99" s="4">
        <v>0</v>
      </c>
    </row>
    <row r="100" spans="1:4" x14ac:dyDescent="0.3">
      <c r="C100" s="3" t="s">
        <v>100</v>
      </c>
      <c r="D100" s="4">
        <v>0</v>
      </c>
    </row>
    <row r="101" spans="1:4" x14ac:dyDescent="0.3">
      <c r="C101" s="3" t="s">
        <v>101</v>
      </c>
      <c r="D101" s="4">
        <v>0</v>
      </c>
    </row>
    <row r="102" spans="1:4" x14ac:dyDescent="0.3">
      <c r="C102" s="3" t="s">
        <v>108</v>
      </c>
      <c r="D102" s="4">
        <v>0</v>
      </c>
    </row>
    <row r="103" spans="1:4" x14ac:dyDescent="0.3">
      <c r="C103" s="3" t="s">
        <v>102</v>
      </c>
      <c r="D103" s="4">
        <v>-101234</v>
      </c>
    </row>
    <row r="105" spans="1:4" ht="230.4" x14ac:dyDescent="0.3">
      <c r="A105" s="5" t="s">
        <v>103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Udklip</vt:lpstr>
      <vt:lpstr>Analyse</vt:lpstr>
      <vt:lpstr>Kommunetyper</vt:lpstr>
      <vt:lpstr>Beskatningsgrundlag</vt:lpstr>
      <vt:lpstr>selskabsskat</vt:lpstr>
      <vt:lpstr>dækningsafgift</vt:lpstr>
      <vt:lpstr>Tilskud og udligning</vt:lpstr>
      <vt:lpstr>BUDKC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Lív Bentsdóttir Zachariasen</dc:creator>
  <cp:lastModifiedBy>Oliver Johansson</cp:lastModifiedBy>
  <dcterms:created xsi:type="dcterms:W3CDTF">2026-05-05T11:22:14Z</dcterms:created>
  <dcterms:modified xsi:type="dcterms:W3CDTF">2026-07-01T19:16:43Z</dcterms:modified>
</cp:coreProperties>
</file>